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50" firstSheet="1" activeTab="1"/>
  </bookViews>
  <sheets>
    <sheet name="Eelarve 2012" sheetId="1" r:id="rId1"/>
    <sheet name="2009-2012 seletuskiri" sheetId="2" r:id="rId2"/>
    <sheet name="Personali koosseisud" sheetId="3" r:id="rId3"/>
    <sheet name="Uus laen" sheetId="4" r:id="rId4"/>
    <sheet name="Andmed võetud laenud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<sst xmlns="http://schemas.openxmlformats.org/spreadsheetml/2006/main" count="1333" uniqueCount="548">
  <si>
    <t xml:space="preserve">      1.2  Muu vaba aja, kultuuri toetused väljaspoolt </t>
  </si>
  <si>
    <t>Täidetud 2010</t>
  </si>
  <si>
    <t>Nimi</t>
  </si>
  <si>
    <t xml:space="preserve">      Üür ja rent mitteeluruumidelt</t>
  </si>
  <si>
    <t xml:space="preserve"> 1.1    Vaivara Lasteaed </t>
  </si>
  <si>
    <t>Täidetud 2009</t>
  </si>
  <si>
    <t xml:space="preserve">      Tulu koolitusteenuse osutamisest</t>
  </si>
  <si>
    <t xml:space="preserve">      Koolieelsete lasteasutuste kohatasu</t>
  </si>
  <si>
    <t xml:space="preserve">      Tasu toitlustamiskuludeks</t>
  </si>
  <si>
    <t xml:space="preserve">      Õppekavaväline tegevus</t>
  </si>
  <si>
    <t xml:space="preserve">      Muud tulud haridusalasest tegevusest</t>
  </si>
  <si>
    <t>Muud tulud</t>
  </si>
  <si>
    <t>Esialgne eelarve 2011.a., eurot</t>
  </si>
  <si>
    <t>Täpsustatud eelarve 17.11</t>
  </si>
  <si>
    <t>VALLA PÕHITEGEVUSE TULUD</t>
  </si>
  <si>
    <t>Saadavad toetused</t>
  </si>
  <si>
    <t>Tulud kaupade ja teenuste müügist</t>
  </si>
  <si>
    <t>VALLA PÕHITEGEVUSE KULUD</t>
  </si>
  <si>
    <t>Maksud</t>
  </si>
  <si>
    <t>Muud tegevustulud</t>
  </si>
  <si>
    <t>Trahvid</t>
  </si>
  <si>
    <t>Antavad toetused</t>
  </si>
  <si>
    <t xml:space="preserve">    Liikmemaksud, arengukava</t>
  </si>
  <si>
    <t>Muud tegevuskulud</t>
  </si>
  <si>
    <t>Vallavolikogu</t>
  </si>
  <si>
    <t>Vallavalitsus</t>
  </si>
  <si>
    <t>Valimised</t>
  </si>
  <si>
    <t>Reservfond</t>
  </si>
  <si>
    <t>Põhivara soetus</t>
  </si>
  <si>
    <t>Põhivara müük</t>
  </si>
  <si>
    <t>Finantstulud ja -kulud</t>
  </si>
  <si>
    <t>VALLA INVESTEERIMISTEGEVUS</t>
  </si>
  <si>
    <t>Saadav sihtfinantseerimine põhivara soetuseks</t>
  </si>
  <si>
    <t>Antav sihtfinantseerimine põhivara soetuseks</t>
  </si>
  <si>
    <t>VALLA FINANTSEERIMISTEGEVUS</t>
  </si>
  <si>
    <t>Laenude tagasi maksmine</t>
  </si>
  <si>
    <t>VALLA LIKVIIDSETE VARADE MUUTUS</t>
  </si>
  <si>
    <t>Vaba jäägi muutus</t>
  </si>
  <si>
    <t>FINANTSEERIMISE PUUDUJÄÄK</t>
  </si>
  <si>
    <t xml:space="preserve">    Seltsitegevus</t>
  </si>
  <si>
    <t xml:space="preserve">     Muu energia- ja soojamajandus</t>
  </si>
  <si>
    <t xml:space="preserve">     Turism</t>
  </si>
  <si>
    <t xml:space="preserve">     Elamumajanduse arendamine</t>
  </si>
  <si>
    <t xml:space="preserve">     Veevarustus</t>
  </si>
  <si>
    <t xml:space="preserve">     1.2  Muu vaba aja, kultuuri toetused väljaspoolt </t>
  </si>
  <si>
    <t xml:space="preserve">     1.2 Teised koolid</t>
  </si>
  <si>
    <t xml:space="preserve">     Muu eakate sotsiaalne kaitse</t>
  </si>
  <si>
    <t xml:space="preserve">     Muu perekondade ja laste sotsiaalne kaitse</t>
  </si>
  <si>
    <t xml:space="preserve">     Riiklik toimetulekutoetus</t>
  </si>
  <si>
    <t xml:space="preserve">     Maanteetransport</t>
  </si>
  <si>
    <t xml:space="preserve">     Kalmistud</t>
  </si>
  <si>
    <t>KANTSELEI PÕHITEGEVUSE TULUD</t>
  </si>
  <si>
    <t xml:space="preserve">   s.h. personalkulud</t>
  </si>
  <si>
    <t xml:space="preserve">    s.h. personalkulud</t>
  </si>
  <si>
    <t>RAHANDUSOSAKONNA PÕHITEGEVUSE TULUD</t>
  </si>
  <si>
    <t>RAHANDUSOSAKONNA PÕHITEGEVUSE KULUD</t>
  </si>
  <si>
    <t>KANTSELEI PÕHITEGEVUSE KULUD</t>
  </si>
  <si>
    <t>RAHANDUSOSAKONNA INVESTEERIMISTEGEVUS</t>
  </si>
  <si>
    <t xml:space="preserve">     Laekumine vee erikasutusest</t>
  </si>
  <si>
    <t xml:space="preserve">     Üleriigilise tähtsusega maardlate kaevandamisõigus</t>
  </si>
  <si>
    <t xml:space="preserve">     Kalandus ja jahindlus</t>
  </si>
  <si>
    <t xml:space="preserve">     Saunad</t>
  </si>
  <si>
    <t xml:space="preserve">     Metsamajandus</t>
  </si>
  <si>
    <t xml:space="preserve">     Üldmajanduslikud arendusprojektid</t>
  </si>
  <si>
    <t xml:space="preserve">     Muu majandus (sh majanduse haldus)</t>
  </si>
  <si>
    <t xml:space="preserve">     Kommunaalmajanduse arendamine</t>
  </si>
  <si>
    <t xml:space="preserve">     Tänavavalgustus</t>
  </si>
  <si>
    <t xml:space="preserve">     Saastetasud</t>
  </si>
  <si>
    <t>SOTSIAALOSAKONNA PÕHITEGEVUSE TULUD</t>
  </si>
  <si>
    <t>SOTSIAALOSAKONNA PÕHITEGEVUSE KULUD</t>
  </si>
  <si>
    <t xml:space="preserve">      1.2 Teised koolid</t>
  </si>
  <si>
    <t xml:space="preserve">      Õpilasveo eriliinid</t>
  </si>
  <si>
    <t xml:space="preserve">      Muu puuetega inimeste sotsiaalne kaitse</t>
  </si>
  <si>
    <t xml:space="preserve">      Muu eakate sotsiaalne kaitse</t>
  </si>
  <si>
    <t xml:space="preserve">      Muu perekondade ja laste sotsiaalne kaitse</t>
  </si>
  <si>
    <t xml:space="preserve">      Riiklik toimetulekutoetus</t>
  </si>
  <si>
    <t xml:space="preserve">      Muu sotsiaalsete riskirühmade kaitse</t>
  </si>
  <si>
    <t xml:space="preserve">     Üldmeditsiiniteenused</t>
  </si>
  <si>
    <t xml:space="preserve">     Laste muusika- ja kunstikoolid</t>
  </si>
  <si>
    <t xml:space="preserve">     Laste huvialamajad ja keskused</t>
  </si>
  <si>
    <t xml:space="preserve">     1.2 Teised lasteaiad</t>
  </si>
  <si>
    <t xml:space="preserve">     Eakate sotsiaalhoolekandeasutused</t>
  </si>
  <si>
    <t xml:space="preserve">     Töötute sotsiaalne kaitse</t>
  </si>
  <si>
    <t xml:space="preserve">     Muu sotsiaalsete riskirühmade kaitse</t>
  </si>
  <si>
    <t xml:space="preserve">     Muu sotsiaalne kaitse, sh sotsiaalse kaitse haldus</t>
  </si>
  <si>
    <t xml:space="preserve">    Majandus- ja Kommunikatsiooniministeeriumilt transporditoetuseks</t>
  </si>
  <si>
    <t xml:space="preserve">     Jäätmekäitlus (sh prügivedu)</t>
  </si>
  <si>
    <t xml:space="preserve">     Bioloogilise mitmekesisuse ja maastiku kaitse</t>
  </si>
  <si>
    <t xml:space="preserve">     Muu keskkonnakaitse (sh keskkonnakaitse haldus)</t>
  </si>
  <si>
    <t xml:space="preserve">     Hulkuvate loomadega seotud tegevus</t>
  </si>
  <si>
    <t>MAAOSAKONNA PÕHITEGEVUSE TULUD</t>
  </si>
  <si>
    <t>MAAOSAKONNA PÕHITEGEVUSE KULUD</t>
  </si>
  <si>
    <t>MAAOSAKONNA INVESTEERIMISTEGEVUS</t>
  </si>
  <si>
    <t xml:space="preserve">    Muuseumide ja näituse tasulised teenused</t>
  </si>
  <si>
    <t xml:space="preserve">    Rahva-ja kultuurimajade tasulised teenused</t>
  </si>
  <si>
    <t xml:space="preserve">    Raamatukogude tasulised teenused</t>
  </si>
  <si>
    <t xml:space="preserve">     Vaba aja üritused kokku</t>
  </si>
  <si>
    <t xml:space="preserve">     Raamatukogud</t>
  </si>
  <si>
    <t xml:space="preserve">     Rahva- ja kultuurimajad</t>
  </si>
  <si>
    <t xml:space="preserve">     Muuseumid</t>
  </si>
  <si>
    <t xml:space="preserve">     1.1  Muu vaba aeg, kultuur, religioon, sh haldus</t>
  </si>
  <si>
    <t xml:space="preserve">     Muud hariduse abiteenused</t>
  </si>
  <si>
    <t xml:space="preserve">     1.1  Põhikoolid Sinimäe Põhikool </t>
  </si>
  <si>
    <t>MAJANDUSOSAKONNA PÕHITEGEVUSE KULUD</t>
  </si>
  <si>
    <t>MAJANDUSOSAKONNA PÕHITEGEVUSE TULUD</t>
  </si>
  <si>
    <t>MAJANDUSOSAKONNA INVESTEERIMISTEGEVUS</t>
  </si>
  <si>
    <t>VALLAVALITSUSE  PÕHITEGEVUSE TULUD</t>
  </si>
  <si>
    <t>VALLAVALITSUSE PÕHITEGEVUSE KULUD</t>
  </si>
  <si>
    <t>VALLAVALITSUSE INVESTEERIMISTEGEVUS</t>
  </si>
  <si>
    <t>VAIVARA HUVIKESKUSE PÕHITEGEVUSE TULUD</t>
  </si>
  <si>
    <t>VAIVARA HUVIKESKUSE PÕHITEGEVUSE KULUD</t>
  </si>
  <si>
    <t>VAIVARA HUVIKESKUSE INVESTEERIMISTEGEVUS</t>
  </si>
  <si>
    <t>VAIVARA LASTEAJA PÕHITEGEVUSE TULUD</t>
  </si>
  <si>
    <t>VAIVARA LASTEAJA PÕHITEGEVUSE KULUD</t>
  </si>
  <si>
    <t>VAIVARA LASTEAJA INVESTEERIMISTEGEVUS</t>
  </si>
  <si>
    <t>SINIMÄE PÕHIKOOLI PÕHITEGEVUSE TULUD</t>
  </si>
  <si>
    <t>SINIMÄE PÕHIKOOLI PÕHITEGEVUSE KULUD</t>
  </si>
  <si>
    <t>EELARVETULEM
(tulud - kulud + investeerimistegevus)</t>
  </si>
  <si>
    <t>EELARVETASAKAAL
(eelarvetulem ilma osaluste ja antavate laenudeta)</t>
  </si>
  <si>
    <t>VALLA EELARVETULEMI FINANTSEERIMINE
(likviidsete varade muutus - finantseerimistegevus)</t>
  </si>
  <si>
    <t>VALLAVALITSUSE EELARVETULEM
(tulud - kulud + investeerimistegevus)</t>
  </si>
  <si>
    <t>KANTSELEI EELARVETULEM
(tulud - kulud + investeerimistegevus)</t>
  </si>
  <si>
    <t>RAHANDUSOSAKONNA EELARVETULEM
(tulud - kulud + investeerimistegevus)</t>
  </si>
  <si>
    <t>MAJANDUSOSAKONNA EELARVETULEM
(tulud - kulud + investeerimistegevus)</t>
  </si>
  <si>
    <t>SOTSIAALOSAKONNA EELARVETULEM
(tulud - kulud + investeerimistegevus)</t>
  </si>
  <si>
    <t>MAAOSAKONNA EELARVETULEM
(tulud - kulud + investeerimistegevus)</t>
  </si>
  <si>
    <t>VAIVARA HUVIKESKUSE EELARVETULEM
(tulud - kulud + investeerimistegevus)</t>
  </si>
  <si>
    <t>VAIVARA LASTEAJA EELARVETULEM
(tulud - kulud + investeerimistegevus)</t>
  </si>
  <si>
    <t>SINIMÄE PÕHIKOOLI EELARVETULEM
(tulud - kulud + investeerimistegevus)</t>
  </si>
  <si>
    <t>Lisa 12 Laenukohustused</t>
  </si>
  <si>
    <t>Järelejäänud tähtajaga</t>
  </si>
  <si>
    <t>Kokku</t>
  </si>
  <si>
    <t>Kuni 1 a</t>
  </si>
  <si>
    <t>1-2 a</t>
  </si>
  <si>
    <t>2-3 a</t>
  </si>
  <si>
    <t>3-4 a</t>
  </si>
  <si>
    <t>4-5 a</t>
  </si>
  <si>
    <t>Üle 5 a</t>
  </si>
  <si>
    <t>Pangalaenud</t>
  </si>
  <si>
    <t>Jääk seisuga 31.12.2010</t>
  </si>
  <si>
    <t>Informatsioon laenulepingute kaupa</t>
  </si>
  <si>
    <t>Laenu andja</t>
  </si>
  <si>
    <t>Jääk</t>
  </si>
  <si>
    <t>Intressikulu</t>
  </si>
  <si>
    <t>Sampo Pank</t>
  </si>
  <si>
    <t>6 kuue EURIBOR + 0,6%</t>
  </si>
  <si>
    <t>kokku</t>
  </si>
  <si>
    <t>Laenuleping AS-ga Sampo Pank sõlmitud 12.12. 2007.a.. Tagatisleping puudub.</t>
  </si>
  <si>
    <t xml:space="preserve">Laenusaaja vastutab laenulepingust tulenevate kohutuste täitmise eest kogu talle kuuluva varaga. </t>
  </si>
  <si>
    <t>Jääk seisuga 31.12.2011</t>
  </si>
  <si>
    <t>EUR</t>
  </si>
  <si>
    <t>Tuhandetes eurodes</t>
  </si>
  <si>
    <t>Intressi määr</t>
  </si>
  <si>
    <t>Lõpp tähtaeg</t>
  </si>
  <si>
    <t>Alus valuuta</t>
  </si>
  <si>
    <t>2011 koosseis</t>
  </si>
  <si>
    <t>põhigrupp</t>
  </si>
  <si>
    <t>kohamäär</t>
  </si>
  <si>
    <t>palgagrupp</t>
  </si>
  <si>
    <t>VALLAVALITSUS</t>
  </si>
  <si>
    <t>Vallavanem</t>
  </si>
  <si>
    <t>juht</t>
  </si>
  <si>
    <t>(volikogu otsus)</t>
  </si>
  <si>
    <t>KANTSELEI</t>
  </si>
  <si>
    <t>vallasekretär</t>
  </si>
  <si>
    <t>vallasekretäri abi</t>
  </si>
  <si>
    <t>vanemametnik</t>
  </si>
  <si>
    <t>sekretär-asjaajaja</t>
  </si>
  <si>
    <t>nooremametnik</t>
  </si>
  <si>
    <t>infojuht</t>
  </si>
  <si>
    <t>koristaja</t>
  </si>
  <si>
    <t>töölepinguga</t>
  </si>
  <si>
    <t>administraator-majahoidja (Aia1)</t>
  </si>
  <si>
    <t>RAHANDUSOSAKOND</t>
  </si>
  <si>
    <t>rahandusosakonna juhataja</t>
  </si>
  <si>
    <t>vanemraamatupidaja</t>
  </si>
  <si>
    <t>raamatupidaja</t>
  </si>
  <si>
    <t>SOTSIAALOSAKOND</t>
  </si>
  <si>
    <t>sotsiaalosakonna juhataja</t>
  </si>
  <si>
    <t>hoolekandetöötaja</t>
  </si>
  <si>
    <t>bussijuht</t>
  </si>
  <si>
    <t>MAJANDUSOSAKOND</t>
  </si>
  <si>
    <t>abivallavanem (os. juhataja)</t>
  </si>
  <si>
    <t>planeeringuspetsialist</t>
  </si>
  <si>
    <t>ehitusspetsialist</t>
  </si>
  <si>
    <t>metsandusspetsialist</t>
  </si>
  <si>
    <t>infotehnoloog</t>
  </si>
  <si>
    <t>MAAOSAKOND</t>
  </si>
  <si>
    <t xml:space="preserve">maaosakonna juhataja </t>
  </si>
  <si>
    <t>keskkonnakaitseinspektor</t>
  </si>
  <si>
    <t>maakorraldaja</t>
  </si>
  <si>
    <t xml:space="preserve">abimaakorraldaja </t>
  </si>
  <si>
    <t>Vaivara Lasteaed</t>
  </si>
  <si>
    <t xml:space="preserve"> Juhataja</t>
  </si>
  <si>
    <t>Sinimäe rühmad</t>
  </si>
  <si>
    <t>Eesti keele õpetaja</t>
  </si>
  <si>
    <t>Muusikaõpetaja</t>
  </si>
  <si>
    <t>Õpetaja</t>
  </si>
  <si>
    <t>5-6*</t>
  </si>
  <si>
    <t>Õpetaja abi</t>
  </si>
  <si>
    <t>Olgina rühmad</t>
  </si>
  <si>
    <t>Kokk</t>
  </si>
  <si>
    <t>Sinimäe Põhikool</t>
  </si>
  <si>
    <t>Direktor</t>
  </si>
  <si>
    <t>Direktori asetäitja õppe- ja kasvatustöö alal</t>
  </si>
  <si>
    <t>Vanemõpetaja</t>
  </si>
  <si>
    <t>**</t>
  </si>
  <si>
    <t>8*</t>
  </si>
  <si>
    <t>7-6*</t>
  </si>
  <si>
    <t>Nooremõpetaja</t>
  </si>
  <si>
    <t>5-7*</t>
  </si>
  <si>
    <t xml:space="preserve">kokku õpetajad </t>
  </si>
  <si>
    <t>Riigi arvelt</t>
  </si>
  <si>
    <t>Huvijuht</t>
  </si>
  <si>
    <t>Raamatukoguhoidja</t>
  </si>
  <si>
    <t>Koristaja</t>
  </si>
  <si>
    <t>Valvur</t>
  </si>
  <si>
    <t>Riietehoidja</t>
  </si>
  <si>
    <t>Majandusjuhataja</t>
  </si>
  <si>
    <t>Sekretär</t>
  </si>
  <si>
    <t>Ringijuht</t>
  </si>
  <si>
    <t>Kasvataja</t>
  </si>
  <si>
    <t>Infojuht</t>
  </si>
  <si>
    <t>Psühholoog</t>
  </si>
  <si>
    <t>Remonditööline</t>
  </si>
  <si>
    <t>Logopeed</t>
  </si>
  <si>
    <t>Vaivara Huvikeskus</t>
  </si>
  <si>
    <t>Juhataja</t>
  </si>
  <si>
    <t>Kultuuritöö spetsialist</t>
  </si>
  <si>
    <t>Majandustöötaja</t>
  </si>
  <si>
    <t>Sinimäe raamatukogu</t>
  </si>
  <si>
    <t>Raamatukogu peaspetsialist</t>
  </si>
  <si>
    <t>Olgina raamatukogu</t>
  </si>
  <si>
    <t>Vaivara raamatukogu</t>
  </si>
  <si>
    <t>Kütja-majahoidja</t>
  </si>
  <si>
    <t>Muuseum</t>
  </si>
  <si>
    <t>Muuseumi peaspetsialist</t>
  </si>
  <si>
    <t>* vastavalt kvalifikatsioonile</t>
  </si>
  <si>
    <t>** vastavalt tarifikatsioonile</t>
  </si>
  <si>
    <t>teedespetsialist</t>
  </si>
  <si>
    <t>Õigusnõunik</t>
  </si>
  <si>
    <t xml:space="preserve">2012 koosseis </t>
  </si>
  <si>
    <t>MENETLUSTEENUS</t>
  </si>
  <si>
    <t>menetlusteenistuse juhataja</t>
  </si>
  <si>
    <t xml:space="preserve">järelevalve vaneminspektor         </t>
  </si>
  <si>
    <t>7, 8</t>
  </si>
  <si>
    <t xml:space="preserve">koosseisuväline teenistuja </t>
  </si>
  <si>
    <t>Õppealajuhataja</t>
  </si>
  <si>
    <t xml:space="preserve">  Likviidsete varade suunamata jääk aasta lõpuks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</si>
  <si>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</si>
  <si>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</si>
  <si>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</si>
  <si>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</si>
  <si>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Tulud kaupade ja teenuste müügist</t>
  </si>
  <si>
    <t xml:space="preserve">    Saadavad toetused tegevuskuludeks</t>
  </si>
  <si>
    <t xml:space="preserve">         sh  toetusfond ( lg 2)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</si>
  <si>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</si>
  <si>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</si>
  <si>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</si>
  <si>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</si>
  <si>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</si>
  <si>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</si>
  <si>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>Põhitegevuse tulem</t>
  </si>
  <si>
    <t>Investeerimistegevus kokku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</si>
  <si>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</si>
  <si>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</si>
  <si>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</si>
  <si>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</si>
  <si>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</si>
  <si>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</si>
  <si>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</si>
  <si>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</si>
  <si>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</si>
  <si>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</si>
  <si>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</si>
  <si>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</si>
  <si>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</si>
  <si>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</si>
  <si>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</si>
  <si>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Likviidsete varade suunamata jääk aasta lõpuks</t>
  </si>
  <si>
    <t>Võlakohustused kokku aasta lõpu seisuga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</si>
  <si>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</si>
  <si>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</si>
  <si>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</si>
  <si>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</si>
  <si>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</si>
  <si>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>E/a kontroll (tasakaal)</t>
  </si>
  <si>
    <t xml:space="preserve">    sh sihtfinantseering</t>
  </si>
  <si>
    <t>Eelarve kassatagavara, reserv</t>
  </si>
  <si>
    <t>Eelarve vaba jääk</t>
  </si>
  <si>
    <t xml:space="preserve">     Üüri- ja renditulud varadelt</t>
  </si>
  <si>
    <t xml:space="preserve">    Üüri- ja renditulud varadelt</t>
  </si>
  <si>
    <t xml:space="preserve">     Maamaks</t>
  </si>
  <si>
    <t xml:space="preserve">     Muu kaupade ja teenuste müük</t>
  </si>
  <si>
    <t xml:space="preserve">     Toetusfond</t>
  </si>
  <si>
    <t xml:space="preserve">     Riigilõivud</t>
  </si>
  <si>
    <t xml:space="preserve">     Üldvalitsemisasutuste majandustegevusest</t>
  </si>
  <si>
    <t xml:space="preserve">     Tulumaks</t>
  </si>
  <si>
    <t xml:space="preserve">     Riigilt õppelaenude kustutamiseks</t>
  </si>
  <si>
    <t xml:space="preserve">     Toetused kohaliku omavalitsuse üksustelt</t>
  </si>
  <si>
    <t xml:space="preserve">Kinnitatud 2011 </t>
  </si>
  <si>
    <t>Täpsustatud 2011</t>
  </si>
  <si>
    <t>Täidetud 2011</t>
  </si>
  <si>
    <t>1 lug</t>
  </si>
  <si>
    <t>Muudatused</t>
  </si>
  <si>
    <t xml:space="preserve">Arvestus 2012 </t>
  </si>
  <si>
    <t xml:space="preserve"> Kantselei</t>
  </si>
  <si>
    <t>TULUD</t>
  </si>
  <si>
    <t>Kaupade ja teenuste müük</t>
  </si>
  <si>
    <t xml:space="preserve">      Majandustegevuse registreering</t>
  </si>
  <si>
    <t xml:space="preserve">      Valla- ja linnasekretäri tõestamistoimingute eest</t>
  </si>
  <si>
    <t xml:space="preserve">      Tulu muudelt majandusaladelt</t>
  </si>
  <si>
    <t xml:space="preserve">      Tasu äritegevusega tegelemise õiguse loa eest</t>
  </si>
  <si>
    <t xml:space="preserve">      Kantseleiteenuste tasu</t>
  </si>
  <si>
    <t xml:space="preserve">      Muu toodete ja teenuste müük</t>
  </si>
  <si>
    <t>Saadud toetused</t>
  </si>
  <si>
    <t xml:space="preserve">      Rahandusministeerium</t>
  </si>
  <si>
    <t xml:space="preserve">      Toetused kohaliku omavalitsuse üksustelt</t>
  </si>
  <si>
    <t xml:space="preserve">      Riigieelarvest kohaliku omavalitsuse tasandifondi s.h.</t>
  </si>
  <si>
    <t>KOKKU TULUD</t>
  </si>
  <si>
    <t xml:space="preserve">TULUDE JA KULUDE VAHE </t>
  </si>
  <si>
    <t>KULUD</t>
  </si>
  <si>
    <t xml:space="preserve"> Valla- ja linnavolikogu</t>
  </si>
  <si>
    <t xml:space="preserve">      Personalikulud</t>
  </si>
  <si>
    <t xml:space="preserve">      Majandamiskulud</t>
  </si>
  <si>
    <t xml:space="preserve"> 1.1 Valla- ja linnavalitsus</t>
  </si>
  <si>
    <t xml:space="preserve">      Muud kulud (va intressid ja kohustistasud)</t>
  </si>
  <si>
    <t xml:space="preserve"> Reservfond</t>
  </si>
  <si>
    <t xml:space="preserve">      Reservfond, s.h.</t>
  </si>
  <si>
    <t>projekt Sinimäe uue puurkaevu rajamine</t>
  </si>
  <si>
    <t>projekt Olgina ÜF</t>
  </si>
  <si>
    <t>Muud üldised teenused</t>
  </si>
  <si>
    <t xml:space="preserve"> 1.2 Valimised</t>
  </si>
  <si>
    <t xml:space="preserve"> 1.1 Liikmemaksud, arengukava</t>
  </si>
  <si>
    <t xml:space="preserve">      Sihtotstarbelised eraldised (peale punkti tehingup</t>
  </si>
  <si>
    <t xml:space="preserve"> Politsei</t>
  </si>
  <si>
    <t xml:space="preserve">      Muu avalik kord ja julgeolek, sh haldus</t>
  </si>
  <si>
    <t xml:space="preserve">           Majandamiskulud</t>
  </si>
  <si>
    <t xml:space="preserve"> Seltsitegevus</t>
  </si>
  <si>
    <t xml:space="preserve"> Ringhäälingu- ja kirjastamisteenused</t>
  </si>
  <si>
    <t>KULUD KOKKU</t>
  </si>
  <si>
    <t xml:space="preserve"> Rahandusosakond</t>
  </si>
  <si>
    <t>Maksud ja sotsiaalkindlustusmaksed</t>
  </si>
  <si>
    <t xml:space="preserve">      Tulumaks füüsilise isiku tulult</t>
  </si>
  <si>
    <t xml:space="preserve">      Tulud transporditeenustelt</t>
  </si>
  <si>
    <t xml:space="preserve">      Tulud sideteenustelt</t>
  </si>
  <si>
    <t xml:space="preserve">      Maavalitsused</t>
  </si>
  <si>
    <t xml:space="preserve">      Intressi- ja viivisetulud hoiustelt</t>
  </si>
  <si>
    <t xml:space="preserve">      Intressitulu füüsilise isiku tulumaksu võlalt</t>
  </si>
  <si>
    <t>TULUD KOKKU</t>
  </si>
  <si>
    <t>TULUDE JA KULUDE VAHE</t>
  </si>
  <si>
    <t xml:space="preserve"> Valitsussektori võla teenindamine</t>
  </si>
  <si>
    <t xml:space="preserve">      Intressi-, viivise- ja kohustistasukulud (peale pu</t>
  </si>
  <si>
    <t>FINANTSEERIMISTEHINGUD</t>
  </si>
  <si>
    <t>Kohustuste vähenemine (-)</t>
  </si>
  <si>
    <t xml:space="preserve"> Majandusosakond</t>
  </si>
  <si>
    <t xml:space="preserve">      Ehitusregistri toimingute riigilõiv</t>
  </si>
  <si>
    <t xml:space="preserve">      Ehitusloa väljastamise eest</t>
  </si>
  <si>
    <t xml:space="preserve">      Kasutusloa väljastamise riigilõiv</t>
  </si>
  <si>
    <t xml:space="preserve">      Muu tulu elamu- ja kommunaaltegevusest</t>
  </si>
  <si>
    <t xml:space="preserve">     Tulu muudelt majandusaladelt</t>
  </si>
  <si>
    <t>Sihtotstarbelised toetused riigiasutustelt põhivara soetamiseks</t>
  </si>
  <si>
    <t xml:space="preserve">      valitsussektorisse kuuluvatelt sihtasutustelt</t>
  </si>
  <si>
    <t xml:space="preserve">      Hoonete (va eluhoonete) müügihind</t>
  </si>
  <si>
    <t xml:space="preserve">      Tulu metsa müügist</t>
  </si>
  <si>
    <t xml:space="preserve">      Üleriigilise tähtsusega maardlate kaevandamisõigus</t>
  </si>
  <si>
    <t xml:space="preserve">      Laekumine vee erikasutusest</t>
  </si>
  <si>
    <t xml:space="preserve">      Trahvid</t>
  </si>
  <si>
    <t xml:space="preserve">      Saastetasud</t>
  </si>
  <si>
    <t xml:space="preserve">      Muud ( ebatavalised ) tulud</t>
  </si>
  <si>
    <t xml:space="preserve"> Metsamajandus</t>
  </si>
  <si>
    <t>Kalandus ja jahindlus</t>
  </si>
  <si>
    <t xml:space="preserve">      Sihtotstarbelised eraldised </t>
  </si>
  <si>
    <t xml:space="preserve"> Muu energia- ja soojamajandus</t>
  </si>
  <si>
    <t xml:space="preserve">      Subsiidiumid ettevõtlusega tegelevatele isikutele</t>
  </si>
  <si>
    <t xml:space="preserve"> Turism</t>
  </si>
  <si>
    <t xml:space="preserve">      valitsussektorisse kuuluvatele sihtasutustele</t>
  </si>
  <si>
    <t xml:space="preserve"> Üldmajanduslikud arendusprojektid</t>
  </si>
  <si>
    <t xml:space="preserve">      Materiaalsete ja immateriaalsete varade soetamine ja renoveerimine</t>
  </si>
  <si>
    <t xml:space="preserve"> Muu majandus (sh majanduse haldus)</t>
  </si>
  <si>
    <t xml:space="preserve"> Elamumajanduse arendamine</t>
  </si>
  <si>
    <t xml:space="preserve"> Kommunaalmajanduse arendamine</t>
  </si>
  <si>
    <t xml:space="preserve"> Veevarustus</t>
  </si>
  <si>
    <t xml:space="preserve">           tegevuseks KA Vaiko AS</t>
  </si>
  <si>
    <t xml:space="preserve">          Sinimäe reoveepuhasti rajamine</t>
  </si>
  <si>
    <t xml:space="preserve">          Sinimäe puurkaevupumpla ja veetöötlusjaamade rajamine</t>
  </si>
  <si>
    <t xml:space="preserve">          Sinimäe kanalisatsiooni</t>
  </si>
  <si>
    <t>"Sinimäe kanalisatsioonivõrgu rajamine (I osa)" omafinantseering</t>
  </si>
  <si>
    <t>"Sinimäe kanalisatsioonivõrgu rajamine (II osa)" taotluse tulemustasu</t>
  </si>
  <si>
    <t>"Sinimäe kanalisatsioonivõrgu rajamine (II osa)" omafinantseering</t>
  </si>
  <si>
    <t>"Sinimäe VK eelprojekti" koostamine</t>
  </si>
  <si>
    <t xml:space="preserve">        Sinimäe kanalisatsioonivõrgu rekonstrueerimine </t>
  </si>
  <si>
    <t>Sinimäe kanalisatsioonivõrgu rekonstrueerimine projekteerimine</t>
  </si>
  <si>
    <t>Sinimäe kanalisatsioonivõrgu rekonstrueerimine taotluse koostamine ja tulemustasu</t>
  </si>
  <si>
    <t>Sinimäe kanalisatsioonivõrgu rekonstrueerimine ehitustööde omafinantseerimine</t>
  </si>
  <si>
    <t xml:space="preserve">       Sinimäe veevõrgu rekonstrueerimine </t>
  </si>
  <si>
    <t>Sinimäe veevõrgu rekonstrueerimine projekteerimine</t>
  </si>
  <si>
    <t>Sinimäe veevõrgu rekonstrueerimine taotluse koostamine ja tulemustasu</t>
  </si>
  <si>
    <t>Sinimäe veevõrgu rekonstrueerimine ehitustööde omafinanseering</t>
  </si>
  <si>
    <t xml:space="preserve">       Olgina Tiigi ja Metsa veeprojekt </t>
  </si>
  <si>
    <t>"Olgina Tiigi ja Metsa veeprojekt" taotluse tulemustasu*</t>
  </si>
  <si>
    <t>"Olgina Tiigi ja Metsa veeprojekt" eelprojekti koostamine</t>
  </si>
  <si>
    <t>"Olgina Tiigi ja Metsa veeprojekt" projekt</t>
  </si>
  <si>
    <t>"Olgina Tiigi ja Metsa veeprojekt" omafinantseeringu katteks</t>
  </si>
  <si>
    <t xml:space="preserve">          Olgina ÜF veemajandusprojekt</t>
  </si>
  <si>
    <t>Olgina ÜF veemajandusprojekti teosuuringusse uute täienduste sisseviimiseks</t>
  </si>
  <si>
    <t>Olgina ÜF veemajandusprojekti omafinantseering</t>
  </si>
  <si>
    <t xml:space="preserve">           Hajaasustuse veeprogramm</t>
  </si>
  <si>
    <t xml:space="preserve"> Tänavavalgustus</t>
  </si>
  <si>
    <t xml:space="preserve"> Saunad</t>
  </si>
  <si>
    <t xml:space="preserve">           Olgina sauna siseviimistustööd</t>
  </si>
  <si>
    <t xml:space="preserve"> Puhkepargid</t>
  </si>
  <si>
    <t xml:space="preserve"> Sotsiaalosakond</t>
  </si>
  <si>
    <t xml:space="preserve">      Haridus- ja Teadusministeerium</t>
  </si>
  <si>
    <t xml:space="preserve">      Kultuuriministeerium</t>
  </si>
  <si>
    <t>Mittesihtotstarbelised toetused</t>
  </si>
  <si>
    <t>TULUDE JA KULUDE VAHE KOKKU</t>
  </si>
  <si>
    <t xml:space="preserve"> Üldmeditsiiniteenused</t>
  </si>
  <si>
    <t xml:space="preserve"> Laste muusika- ja kunstikoolid</t>
  </si>
  <si>
    <t xml:space="preserve"> Laste huvialamajad ja keskused</t>
  </si>
  <si>
    <t xml:space="preserve"> 1.2  Muu vaba aja, kultuuri toetused väljaspoolt </t>
  </si>
  <si>
    <t xml:space="preserve"> 1.2 Teised lasteaiad</t>
  </si>
  <si>
    <t xml:space="preserve"> 1.2 Teised koolid</t>
  </si>
  <si>
    <t xml:space="preserve">      Sotsiaaltoetused</t>
  </si>
  <si>
    <t xml:space="preserve"> Õpilasveo eriliinid</t>
  </si>
  <si>
    <t xml:space="preserve"> Muu puuetega inimeste sotsiaalne kaitse</t>
  </si>
  <si>
    <t xml:space="preserve"> Eakate sotsiaalhoolekandeasutused</t>
  </si>
  <si>
    <t xml:space="preserve"> Muu eakate sotsiaalne kaitse</t>
  </si>
  <si>
    <t xml:space="preserve"> Muu perekondade ja laste sotsiaalne kaitse</t>
  </si>
  <si>
    <t xml:space="preserve"> Töötute sotsiaalne kaitse</t>
  </si>
  <si>
    <t xml:space="preserve"> Riiklik toimetulekutoetus</t>
  </si>
  <si>
    <t xml:space="preserve"> Muu sotsiaalsete riskirühmade kaitse</t>
  </si>
  <si>
    <t xml:space="preserve"> Muu sotsiaalne kaitse, sh sotsiaalse kaitse haldus</t>
  </si>
  <si>
    <t xml:space="preserve">           Muud kulud</t>
  </si>
  <si>
    <t xml:space="preserve"> Maaosakond</t>
  </si>
  <si>
    <t xml:space="preserve">      Maamaks</t>
  </si>
  <si>
    <t xml:space="preserve">      Majandus- ja Kommunikatsioonministeerium</t>
  </si>
  <si>
    <t xml:space="preserve">      Majandus- ja Kommunikatsiooniministeerium</t>
  </si>
  <si>
    <t xml:space="preserve">      Maa müük</t>
  </si>
  <si>
    <t xml:space="preserve">      Muud trahvid</t>
  </si>
  <si>
    <t xml:space="preserve">      Materiaalsete ja immateriaalsete varade soetamine </t>
  </si>
  <si>
    <t xml:space="preserve"> Maanteetransport</t>
  </si>
  <si>
    <t xml:space="preserve"> Jäätmekäitlus (sh prügivedu)</t>
  </si>
  <si>
    <t xml:space="preserve"> Saaste vähendamine</t>
  </si>
  <si>
    <t xml:space="preserve"> Bioloogilise mitmekesisuse ja maastiku kaitse</t>
  </si>
  <si>
    <t xml:space="preserve"> Muu keskkonnakaitse (sh keskkonnakaitse haldus)</t>
  </si>
  <si>
    <t xml:space="preserve">     Materiaalsete ja immateriaalsete varade soetamine </t>
  </si>
  <si>
    <t xml:space="preserve"> Kalmistud</t>
  </si>
  <si>
    <t xml:space="preserve"> Hulkuvate loomadega seotud tegevus</t>
  </si>
  <si>
    <t>KOKKU VALLAVALITSUSE TULUD</t>
  </si>
  <si>
    <t>KOKKU VALLAVALITSUSE TULUDE JA KULUDE VAHE</t>
  </si>
  <si>
    <t>KOKKU VALLAVALITSUSE KULUD</t>
  </si>
  <si>
    <t>KOKKU FINANTSEERIMISTEHINGUD</t>
  </si>
  <si>
    <t xml:space="preserve"> Vaivara Huvikeskus</t>
  </si>
  <si>
    <t xml:space="preserve">      Raamatukogude tasulised teenused</t>
  </si>
  <si>
    <t xml:space="preserve">      Rahva-ja kultuurimajade tasulised teenused</t>
  </si>
  <si>
    <t xml:space="preserve">      Muuseumide ja näituse tasulised teenused</t>
  </si>
  <si>
    <t xml:space="preserve">      Muud tulud kultuuri-ja kunstialasest tegevusest</t>
  </si>
  <si>
    <t xml:space="preserve">      Kodumaine sihtfinantseerimine tegevuskuludeks</t>
  </si>
  <si>
    <t xml:space="preserve"> Raamatukogud</t>
  </si>
  <si>
    <t xml:space="preserve"> Rahva- ja kultuurimajad</t>
  </si>
  <si>
    <t xml:space="preserve"> Muuseumid</t>
  </si>
  <si>
    <t xml:space="preserve"> Vaba aja üritused kokku</t>
  </si>
  <si>
    <t xml:space="preserve"> 1.1  Muu vaba aeg, kultuur, religioon, sh haldus</t>
  </si>
  <si>
    <t xml:space="preserve"> Vaivara Lasteaed</t>
  </si>
  <si>
    <t xml:space="preserve">      Põllumajandusministeerium</t>
  </si>
  <si>
    <t xml:space="preserve">            Eraldised hariduskuludeks</t>
  </si>
  <si>
    <t xml:space="preserve"> 1.1    Vaivara Lasteaed 10.01.10 51last 10.01.11 54 last</t>
  </si>
  <si>
    <t>KOKKU KULUD</t>
  </si>
  <si>
    <t xml:space="preserve"> Sinimäe Põhikool</t>
  </si>
  <si>
    <t xml:space="preserve">      valitsussektorisse kuuluvatelt avalik-õiguslikelt </t>
  </si>
  <si>
    <t xml:space="preserve"> 1.1  Põhikoolid Sinimäe Põhikool (2010 kokku 52. Narva 10, Sillamäe1 K-J  6, N-J 1, Vaivara 34) (2011 kokki 61. Narva 14, Kohtla-Järve 5, Narva-Jõesuu 3, Vaivara 39) (2012 kokku 56. Narva 11, Kohtla-Järve 4, Narva-Jõesuu 1, Vaivara 40)</t>
  </si>
  <si>
    <t>riigi</t>
  </si>
  <si>
    <t>valla</t>
  </si>
  <si>
    <t xml:space="preserve"> Muud hariduse abiteenused</t>
  </si>
  <si>
    <t>KÕIK KOKKU TULUD</t>
  </si>
  <si>
    <t>KÕIK KOKKU TULUDE JA KULUDE VAHE</t>
  </si>
  <si>
    <t>KÕIK KOKKU KULUD</t>
  </si>
  <si>
    <t>KÕIK KOKKU FINANTSEERIMISTEHINGUD</t>
  </si>
  <si>
    <t>Perioodi alguse raha jääk</t>
  </si>
  <si>
    <t>Kassatagavara</t>
  </si>
  <si>
    <t>Perioodi lõpu vaba raha jääk</t>
  </si>
  <si>
    <t>Perioodi lôpu raha jääk</t>
  </si>
  <si>
    <t>ÜLEJÄÄK (+) / PUUDUJÄÄK (-)</t>
  </si>
  <si>
    <t>TULUD LIIKIDE KAUPA</t>
  </si>
  <si>
    <t>Tulud</t>
  </si>
  <si>
    <t>KULUD LIIKIDE KAUPA</t>
  </si>
  <si>
    <t>Kulud</t>
  </si>
  <si>
    <t>VALDKOND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</si>
  <si>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</si>
  <si>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</si>
  <si>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</si>
  <si>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</si>
  <si>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</si>
  <si>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</si>
  <si>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Vabaaeg, kultuur ja religioon</t>
  </si>
  <si>
    <t>Haridus</t>
  </si>
  <si>
    <t>Sotsiaalne kaitse</t>
  </si>
  <si>
    <t>Ü L D S E   K U L U D</t>
  </si>
  <si>
    <t>Eelarve 2012 01.12.2011 seisuga</t>
  </si>
  <si>
    <t>Muudatused 21.02.2012</t>
  </si>
  <si>
    <t>Eelarve 2012 21.02.2012 seisuga</t>
  </si>
  <si>
    <t xml:space="preserve">     Riigieelarvest kohaliku omavalitsuse toetusfondi</t>
  </si>
  <si>
    <t xml:space="preserve">     Trahvid</t>
  </si>
  <si>
    <t xml:space="preserve">     Muud tulud</t>
  </si>
  <si>
    <t xml:space="preserve">     Mitmesugused toetused riigieelarvest</t>
  </si>
  <si>
    <t>Politsei</t>
  </si>
  <si>
    <t>Muu avalik kord ja julgeolek</t>
  </si>
  <si>
    <t>Ringhäälingu- ja kirjastamisteenused</t>
  </si>
  <si>
    <t xml:space="preserve">1.2  Muu vaba aja, kultuuri toetused väljaspoolt </t>
  </si>
  <si>
    <t xml:space="preserve">    Intressi- ja viivisetulud</t>
  </si>
  <si>
    <t xml:space="preserve">    Intressikulud</t>
  </si>
  <si>
    <t xml:space="preserve">      Puhkepargid</t>
  </si>
  <si>
    <t xml:space="preserve">      Üldvalitsemisasutuste majandustegevusest</t>
  </si>
  <si>
    <t xml:space="preserve">      Muu kaupade ja teenuste müük</t>
  </si>
  <si>
    <t xml:space="preserve">      Hajaasustuse veeprogramm</t>
  </si>
  <si>
    <t xml:space="preserve">    Muud tulud</t>
  </si>
  <si>
    <t xml:space="preserve">    Toetusfond</t>
  </si>
  <si>
    <t xml:space="preserve">    Riigilt õppelaenude kustutamiseks</t>
  </si>
  <si>
    <t xml:space="preserve">    Mitmesugused toetused riigieelarvest</t>
  </si>
  <si>
    <t>1 aastane juurdekasv %</t>
  </si>
  <si>
    <t>Muudatused 24.04.2012</t>
  </si>
  <si>
    <t>Kohustuste surenemine (-)</t>
  </si>
  <si>
    <t>Eelarve 2012 24.04.2012 seisuga</t>
  </si>
  <si>
    <t>Laenugraafik</t>
  </si>
  <si>
    <t>Kuupäev</t>
  </si>
  <si>
    <t>Makse</t>
  </si>
  <si>
    <t>Intress</t>
  </si>
  <si>
    <t>Kokku:</t>
  </si>
  <si>
    <t xml:space="preserve">Summa 875632 eurot, </t>
  </si>
  <si>
    <t xml:space="preserve">tagastus 20 aastat, </t>
  </si>
  <si>
    <t xml:space="preserve">intress 1,6% 6-kuud euribor+1,0%. </t>
  </si>
  <si>
    <t>Lepingu sõlmimine september 2012.a.</t>
  </si>
  <si>
    <t>Lepingutasu ???</t>
  </si>
  <si>
    <t>Pangas on 1,0% summast</t>
  </si>
  <si>
    <t>eelarve 2012</t>
  </si>
  <si>
    <t>eelarve 2013</t>
  </si>
  <si>
    <t>Summa 437575 eurot,</t>
  </si>
  <si>
    <t>tagastus 5 aastat,</t>
  </si>
  <si>
    <t>Kulud kokku:</t>
  </si>
  <si>
    <t>Laenude võtmine</t>
  </si>
  <si>
    <t>Noorsootöö ja noortekeskused</t>
  </si>
  <si>
    <t>lastekaitsespetsialist</t>
  </si>
  <si>
    <t>Juhataja abi noorsootöö ajal</t>
  </si>
  <si>
    <t xml:space="preserve">       Noorsootöö ja noortekeskused</t>
  </si>
  <si>
    <t xml:space="preserve">     Põllumajandus</t>
  </si>
  <si>
    <t xml:space="preserve">  Põllumajandus</t>
  </si>
  <si>
    <t xml:space="preserve">Eelarve 2012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</si>
</sst>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&quot;Jah&quot;;&quot;Jah&quot;;&quot;Ei&quot;"/>
    <numFmt numFmtId="166" formatCode="&quot;Tõene&quot;;&quot;Tõene&quot;;&quot;Väär&quot;"/>
    <numFmt numFmtId="167" formatCode="&quot;Sees&quot;;&quot;Sees&quot;;&quot;Väljas&quot;"/>
    <numFmt numFmtId="168" formatCode="0.0%"/>
    <numFmt numFmtId="169" formatCode="_-* #,##0.000\ _k_r_-;\-* #,##0.000\ _k_r_-;_-* &quot;-&quot;??\ _k_r_-;_-@_-"/>
    <numFmt numFmtId="170" formatCode="_-* #,##0.0000\ _k_r_-;\-* #,##0.0000\ _k_r_-;_-* &quot;-&quot;??\ _k_r_-;_-@_-"/>
    <numFmt numFmtId="171" formatCode="_-* #,##0.00000\ _k_r_-;\-* #,##0.00000\ _k_r_-;_-* &quot;-&quot;??\ _k_r_-;_-@_-"/>
    <numFmt numFmtId="172" formatCode="_-* #,##0.0\ _k_r_-;\-* #,##0.0\ _k_r_-;_-* &quot;-&quot;??\ _k_r_-;_-@_-"/>
    <numFmt numFmtId="173" formatCode="_-* #,##0\ _k_r_-;\-* #,##0\ _k_r_-;_-* &quot;-&quot;??\ _k_r_-;_-@_-"/>
    <numFmt numFmtId="174" formatCode="_-* #,##0.0\ _k_r_-;\-* #,##0.0\ _k_r_-;_-* &quot;-&quot;?\ _k_r_-;_-@_-"/>
    <numFmt numFmtId="175" formatCode="_-* #,##0.000\ _k_r_-;\-* #,##0.000\ _k_r_-;_-* &quot;-&quot;???\ _k_r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Arial"/>
      <family val="2"/>
    </font>
    <font>
      <b/>
      <sz val="7"/>
      <color indexed="9"/>
      <name val="Arial"/>
      <family val="2"/>
    </font>
    <font>
      <b/>
      <sz val="7"/>
      <color indexed="63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Fill="1" applyBorder="1" applyAlignment="1">
      <alignment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" fontId="4" fillId="0" borderId="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2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2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5" fillId="0" borderId="4" xfId="0" applyNumberFormat="1" applyFont="1" applyFill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16" fontId="8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0" borderId="0" xfId="16" applyFont="1" applyBorder="1" applyAlignment="1">
      <alignment/>
    </xf>
    <xf numFmtId="0" fontId="4" fillId="0" borderId="15" xfId="0" applyFont="1" applyBorder="1" applyAlignment="1">
      <alignment/>
    </xf>
    <xf numFmtId="16" fontId="8" fillId="0" borderId="8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0" fillId="0" borderId="6" xfId="0" applyFont="1" applyFill="1" applyBorder="1" applyAlignment="1">
      <alignment horizontal="center" wrapText="1"/>
    </xf>
    <xf numFmtId="173" fontId="5" fillId="0" borderId="0" xfId="16" applyNumberFormat="1" applyFont="1" applyFill="1" applyBorder="1" applyAlignment="1">
      <alignment horizontal="right" wrapText="1"/>
    </xf>
    <xf numFmtId="173" fontId="4" fillId="0" borderId="0" xfId="16" applyNumberFormat="1" applyFont="1" applyFill="1" applyBorder="1" applyAlignment="1">
      <alignment wrapText="1"/>
    </xf>
    <xf numFmtId="173" fontId="4" fillId="0" borderId="0" xfId="16" applyNumberFormat="1" applyFont="1" applyFill="1" applyBorder="1" applyAlignment="1">
      <alignment/>
    </xf>
    <xf numFmtId="173" fontId="5" fillId="0" borderId="0" xfId="16" applyNumberFormat="1" applyFont="1" applyFill="1" applyBorder="1" applyAlignment="1">
      <alignment wrapText="1"/>
    </xf>
    <xf numFmtId="173" fontId="5" fillId="0" borderId="0" xfId="16" applyNumberFormat="1" applyFont="1" applyFill="1" applyBorder="1" applyAlignment="1">
      <alignment/>
    </xf>
    <xf numFmtId="173" fontId="4" fillId="0" borderId="0" xfId="16" applyNumberFormat="1" applyFont="1" applyFill="1" applyBorder="1" applyAlignment="1">
      <alignment horizontal="right" vertical="center"/>
    </xf>
    <xf numFmtId="43" fontId="4" fillId="0" borderId="0" xfId="16" applyFont="1" applyBorder="1" applyAlignment="1">
      <alignment horizontal="center"/>
    </xf>
    <xf numFmtId="0" fontId="4" fillId="0" borderId="0" xfId="0" applyFont="1" applyFill="1" applyAlignment="1">
      <alignment/>
    </xf>
    <xf numFmtId="43" fontId="4" fillId="0" borderId="0" xfId="16" applyFont="1" applyFill="1" applyAlignment="1">
      <alignment/>
    </xf>
    <xf numFmtId="43" fontId="4" fillId="0" borderId="0" xfId="16" applyFont="1" applyFill="1" applyBorder="1" applyAlignment="1">
      <alignment/>
    </xf>
    <xf numFmtId="172" fontId="4" fillId="0" borderId="0" xfId="16" applyNumberFormat="1" applyFont="1" applyBorder="1" applyAlignment="1">
      <alignment/>
    </xf>
    <xf numFmtId="172" fontId="4" fillId="0" borderId="0" xfId="16" applyNumberFormat="1" applyFont="1" applyFill="1" applyBorder="1" applyAlignment="1">
      <alignment/>
    </xf>
    <xf numFmtId="2" fontId="4" fillId="4" borderId="0" xfId="0" applyNumberFormat="1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right" vertical="top" wrapText="1"/>
    </xf>
    <xf numFmtId="17" fontId="13" fillId="0" borderId="18" xfId="0" applyNumberFormat="1" applyFont="1" applyBorder="1" applyAlignment="1">
      <alignment horizontal="right" vertical="top" wrapText="1"/>
    </xf>
    <xf numFmtId="4" fontId="13" fillId="0" borderId="18" xfId="0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horizontal="right" vertical="top" wrapText="1"/>
    </xf>
    <xf numFmtId="4" fontId="15" fillId="0" borderId="18" xfId="0" applyNumberFormat="1" applyFont="1" applyBorder="1" applyAlignment="1">
      <alignment horizontal="right" vertical="top" wrapText="1"/>
    </xf>
    <xf numFmtId="0" fontId="16" fillId="0" borderId="0" xfId="0" applyFont="1" applyFill="1" applyAlignment="1">
      <alignment/>
    </xf>
    <xf numFmtId="17" fontId="15" fillId="0" borderId="18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4" fillId="5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43" fontId="17" fillId="0" borderId="0" xfId="16" applyFont="1" applyAlignment="1">
      <alignment/>
    </xf>
    <xf numFmtId="4" fontId="18" fillId="0" borderId="0" xfId="0" applyNumberFormat="1" applyFont="1" applyAlignment="1">
      <alignment/>
    </xf>
    <xf numFmtId="43" fontId="4" fillId="0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left" wrapText="1"/>
    </xf>
    <xf numFmtId="173" fontId="4" fillId="0" borderId="0" xfId="0" applyNumberFormat="1" applyFont="1" applyFill="1" applyBorder="1" applyAlignment="1">
      <alignment horizontal="left" wrapText="1"/>
    </xf>
    <xf numFmtId="173" fontId="12" fillId="0" borderId="0" xfId="0" applyNumberFormat="1" applyFont="1" applyFill="1" applyBorder="1" applyAlignment="1">
      <alignment horizontal="left" wrapText="1"/>
    </xf>
    <xf numFmtId="173" fontId="4" fillId="0" borderId="0" xfId="20" applyNumberFormat="1" applyFont="1" applyFill="1" applyBorder="1">
      <alignment/>
      <protection/>
    </xf>
    <xf numFmtId="173" fontId="4" fillId="0" borderId="0" xfId="0" applyNumberFormat="1" applyFont="1" applyFill="1" applyBorder="1" applyAlignment="1">
      <alignment horizontal="left"/>
    </xf>
    <xf numFmtId="173" fontId="4" fillId="0" borderId="0" xfId="20" applyNumberFormat="1" applyFont="1" applyFill="1" applyBorder="1" applyAlignment="1">
      <alignment/>
      <protection/>
    </xf>
    <xf numFmtId="173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wrapText="1"/>
    </xf>
    <xf numFmtId="173" fontId="11" fillId="0" borderId="0" xfId="0" applyNumberFormat="1" applyFont="1" applyFill="1" applyBorder="1" applyAlignment="1">
      <alignment wrapText="1"/>
    </xf>
    <xf numFmtId="173" fontId="4" fillId="0" borderId="0" xfId="16" applyNumberFormat="1" applyFont="1" applyFill="1" applyAlignment="1">
      <alignment/>
    </xf>
    <xf numFmtId="172" fontId="5" fillId="0" borderId="0" xfId="16" applyNumberFormat="1" applyFont="1" applyFill="1" applyBorder="1" applyAlignment="1">
      <alignment/>
    </xf>
    <xf numFmtId="43" fontId="5" fillId="0" borderId="0" xfId="16" applyNumberFormat="1" applyFont="1" applyFill="1" applyBorder="1" applyAlignment="1">
      <alignment wrapText="1"/>
    </xf>
    <xf numFmtId="43" fontId="4" fillId="0" borderId="0" xfId="16" applyNumberFormat="1" applyFont="1" applyFill="1" applyBorder="1" applyAlignment="1">
      <alignment wrapText="1"/>
    </xf>
    <xf numFmtId="43" fontId="4" fillId="0" borderId="0" xfId="16" applyNumberFormat="1" applyFont="1" applyFill="1" applyBorder="1" applyAlignment="1">
      <alignment/>
    </xf>
    <xf numFmtId="43" fontId="4" fillId="0" borderId="0" xfId="16" applyNumberFormat="1" applyFont="1" applyFill="1" applyBorder="1" applyAlignment="1">
      <alignment/>
    </xf>
    <xf numFmtId="43" fontId="5" fillId="0" borderId="0" xfId="16" applyNumberFormat="1" applyFont="1" applyFill="1" applyBorder="1" applyAlignment="1">
      <alignment/>
    </xf>
    <xf numFmtId="43" fontId="4" fillId="0" borderId="0" xfId="16" applyNumberFormat="1" applyFont="1" applyFill="1" applyBorder="1" applyAlignment="1">
      <alignment horizontal="right" vertical="center"/>
    </xf>
    <xf numFmtId="43" fontId="11" fillId="0" borderId="0" xfId="0" applyNumberFormat="1" applyFont="1" applyFill="1" applyBorder="1" applyAlignment="1">
      <alignment wrapText="1"/>
    </xf>
    <xf numFmtId="43" fontId="4" fillId="0" borderId="0" xfId="16" applyNumberFormat="1" applyFont="1" applyFill="1" applyAlignment="1">
      <alignment/>
    </xf>
    <xf numFmtId="169" fontId="5" fillId="0" borderId="0" xfId="16" applyNumberFormat="1" applyFont="1" applyFill="1" applyBorder="1" applyAlignment="1">
      <alignment wrapText="1"/>
    </xf>
    <xf numFmtId="170" fontId="5" fillId="0" borderId="0" xfId="16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69" fontId="5" fillId="0" borderId="0" xfId="16" applyNumberFormat="1" applyFont="1" applyFill="1" applyBorder="1" applyAlignment="1">
      <alignment horizontal="right" wrapText="1"/>
    </xf>
    <xf numFmtId="43" fontId="5" fillId="0" borderId="0" xfId="16" applyFont="1" applyFill="1" applyBorder="1" applyAlignment="1">
      <alignment/>
    </xf>
    <xf numFmtId="172" fontId="4" fillId="0" borderId="0" xfId="16" applyNumberFormat="1" applyFont="1" applyBorder="1" applyAlignment="1">
      <alignment horizontal="center"/>
    </xf>
    <xf numFmtId="0" fontId="14" fillId="5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</cellXfs>
  <cellStyles count="10">
    <cellStyle name="Normal" xfId="0"/>
    <cellStyle name="Hyperlink" xfId="15"/>
    <cellStyle name="Comma" xfId="16"/>
    <cellStyle name="Comma [0]" xfId="17"/>
    <cellStyle name="Followed Hyperlink" xfId="18"/>
    <cellStyle name="Normal_eelarve muutmise vorm" xfId="19"/>
    <cellStyle name="Normal_Sheet1" xfId="20"/>
    <cellStyle name="Percent" xfId="21"/>
    <cellStyle name="Currency" xfId="22"/>
    <cellStyle name="Currency [0]" xfId="23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andr.pahhomov\Documents\Arengukava.%20Eelarve%20strateegia\EA%20strateegia%20vorm(1)%20Rahandusministeeri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larve aruanne"/>
      <sheetName val="Strateegia vorm KOV"/>
      <sheetName val="Strateegia vorm valdkonniti"/>
      <sheetName val="Strateegia vorm sõltuv üksus"/>
      <sheetName val="Strateegia vorm arvestusüks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7"/>
  <sheetViews>
    <sheetView workbookViewId="0" topLeftCell="A1">
      <pane ySplit="1" topLeftCell="BM2" activePane="bottomLeft" state="frozen"/>
      <selection pane="topLeft" activeCell="A1" sqref="A1"/>
      <selection pane="bottomLeft" activeCell="D199" sqref="D199"/>
    </sheetView>
  </sheetViews>
  <sheetFormatPr defaultColWidth="9.140625" defaultRowHeight="12.75"/>
  <cols>
    <col min="1" max="1" width="43.421875" style="86" customWidth="1"/>
    <col min="2" max="2" width="18.28125" style="113" customWidth="1"/>
    <col min="3" max="16384" width="26.28125" style="86" customWidth="1"/>
  </cols>
  <sheetData>
    <row r="1" spans="1:2" ht="12.75">
      <c r="A1" s="109" t="s">
        <v>2</v>
      </c>
      <c r="B1" s="163" t="s">
        <v>547</v>
      </c>
    </row>
    <row r="2" spans="1:2" ht="12.75">
      <c r="A2" s="86" t="s">
        <v>14</v>
      </c>
      <c r="B2" s="113">
        <v>2536.6878119999997</v>
      </c>
    </row>
    <row r="3" spans="1:2" ht="12.75">
      <c r="A3" s="86" t="s">
        <v>16</v>
      </c>
      <c r="B3" s="113">
        <v>69.86285</v>
      </c>
    </row>
    <row r="4" spans="1:2" ht="12.75">
      <c r="A4" s="86" t="s">
        <v>18</v>
      </c>
      <c r="B4" s="113">
        <v>732.5754499999999</v>
      </c>
    </row>
    <row r="5" spans="1:2" ht="12.75">
      <c r="A5" s="86" t="s">
        <v>15</v>
      </c>
      <c r="B5" s="113">
        <v>284.146982</v>
      </c>
    </row>
    <row r="6" spans="1:2" ht="12.75">
      <c r="A6" s="86" t="s">
        <v>19</v>
      </c>
      <c r="B6" s="113">
        <v>1450.1025299999997</v>
      </c>
    </row>
    <row r="7" spans="1:2" ht="12.75">
      <c r="A7" s="86" t="s">
        <v>17</v>
      </c>
      <c r="B7" s="113">
        <v>2394.5388596928187</v>
      </c>
    </row>
    <row r="8" spans="1:2" ht="12.75">
      <c r="A8" s="86" t="s">
        <v>21</v>
      </c>
      <c r="B8" s="113">
        <v>298.24778376593</v>
      </c>
    </row>
    <row r="9" spans="1:2" ht="12.75">
      <c r="A9" s="86" t="s">
        <v>23</v>
      </c>
      <c r="B9" s="113">
        <v>2096.2910759268884</v>
      </c>
    </row>
    <row r="10" spans="1:2" ht="12.75">
      <c r="A10" s="86" t="s">
        <v>52</v>
      </c>
      <c r="B10" s="113">
        <v>1125.865244697305</v>
      </c>
    </row>
    <row r="11" spans="1:2" ht="12.75">
      <c r="A11" s="86" t="s">
        <v>31</v>
      </c>
      <c r="B11" s="113">
        <v>-1090.72777</v>
      </c>
    </row>
    <row r="12" spans="1:2" ht="12.75">
      <c r="A12" s="86" t="s">
        <v>28</v>
      </c>
      <c r="B12" s="113">
        <v>-282.3313</v>
      </c>
    </row>
    <row r="13" spans="1:2" ht="12.75">
      <c r="A13" s="86" t="s">
        <v>29</v>
      </c>
      <c r="B13" s="113">
        <v>48.48</v>
      </c>
    </row>
    <row r="14" spans="1:2" ht="12.75">
      <c r="A14" s="86" t="s">
        <v>32</v>
      </c>
      <c r="B14" s="113">
        <v>67.215</v>
      </c>
    </row>
    <row r="15" spans="1:2" ht="12.75">
      <c r="A15" s="86" t="s">
        <v>33</v>
      </c>
      <c r="B15" s="113">
        <v>-923.12357</v>
      </c>
    </row>
    <row r="16" spans="1:2" ht="12.75">
      <c r="A16" s="86" t="s">
        <v>30</v>
      </c>
      <c r="B16" s="113">
        <v>-0.9679000000000002</v>
      </c>
    </row>
    <row r="17" spans="1:2" ht="12.75">
      <c r="A17" s="86" t="s">
        <v>34</v>
      </c>
      <c r="B17" s="113">
        <v>715.0812503547099</v>
      </c>
    </row>
    <row r="18" spans="1:2" ht="12.75">
      <c r="A18" s="86" t="s">
        <v>540</v>
      </c>
      <c r="B18" s="113">
        <v>875.632</v>
      </c>
    </row>
    <row r="19" spans="1:2" ht="12.75">
      <c r="A19" s="86" t="s">
        <v>35</v>
      </c>
      <c r="B19" s="113">
        <v>-160.55074964528998</v>
      </c>
    </row>
    <row r="20" spans="1:2" ht="12.75">
      <c r="A20" s="86" t="s">
        <v>36</v>
      </c>
      <c r="B20" s="113">
        <v>-233.4975673381091</v>
      </c>
    </row>
    <row r="21" spans="1:2" ht="12.75">
      <c r="A21" s="86" t="s">
        <v>279</v>
      </c>
      <c r="B21" s="113">
        <v>620.3215943420001</v>
      </c>
    </row>
    <row r="22" spans="1:2" ht="12.75">
      <c r="A22" s="86" t="s">
        <v>288</v>
      </c>
      <c r="B22" s="113">
        <v>620.3215943420001</v>
      </c>
    </row>
    <row r="23" spans="1:2" ht="12.75">
      <c r="A23" s="86" t="s">
        <v>280</v>
      </c>
      <c r="B23" s="113">
        <v>1012.3629999999999</v>
      </c>
    </row>
    <row r="24" spans="1:2" ht="12.75">
      <c r="A24" s="86" t="s">
        <v>281</v>
      </c>
      <c r="B24" s="113">
        <v>392.0414056579998</v>
      </c>
    </row>
    <row r="25" spans="1:2" ht="12.75">
      <c r="A25" s="86" t="s">
        <v>282</v>
      </c>
      <c r="B25" s="113">
        <v>0.154548543105469</v>
      </c>
    </row>
    <row r="26" spans="1:2" ht="12.75">
      <c r="A26" s="86" t="s">
        <v>283</v>
      </c>
      <c r="B26" s="113">
        <v>1522.0126871999998</v>
      </c>
    </row>
    <row r="27" spans="1:2" ht="12.75">
      <c r="A27" s="86" t="s">
        <v>284</v>
      </c>
      <c r="B27" s="113">
        <v>0.6</v>
      </c>
    </row>
    <row r="28" spans="1:2" ht="12.75">
      <c r="A28" s="86" t="s">
        <v>285</v>
      </c>
      <c r="B28" s="113">
        <v>1129.971281542</v>
      </c>
    </row>
    <row r="30" spans="1:2" ht="12.75">
      <c r="A30" s="86" t="s">
        <v>106</v>
      </c>
      <c r="B30" s="113">
        <v>2317.1914519999996</v>
      </c>
    </row>
    <row r="31" spans="1:2" ht="12.75">
      <c r="A31" s="86" t="s">
        <v>16</v>
      </c>
      <c r="B31" s="113">
        <v>17.82585</v>
      </c>
    </row>
    <row r="32" spans="1:2" ht="12.75">
      <c r="A32" s="86" t="s">
        <v>18</v>
      </c>
      <c r="B32" s="113">
        <v>732.5754499999999</v>
      </c>
    </row>
    <row r="33" spans="1:2" ht="12.75">
      <c r="A33" s="86" t="s">
        <v>15</v>
      </c>
      <c r="B33" s="113">
        <v>116.687622</v>
      </c>
    </row>
    <row r="34" spans="1:2" ht="12.75">
      <c r="A34" s="86" t="s">
        <v>19</v>
      </c>
      <c r="B34" s="113">
        <v>1450.1025299999997</v>
      </c>
    </row>
    <row r="35" spans="1:2" ht="12.75">
      <c r="A35" s="86" t="s">
        <v>107</v>
      </c>
      <c r="B35" s="113">
        <v>1465.591283909838</v>
      </c>
    </row>
    <row r="36" spans="1:2" ht="12.75">
      <c r="A36" s="86" t="s">
        <v>21</v>
      </c>
      <c r="B36" s="113">
        <v>280.05992000000003</v>
      </c>
    </row>
    <row r="37" spans="1:2" ht="12.75">
      <c r="A37" s="86" t="s">
        <v>23</v>
      </c>
      <c r="B37" s="113">
        <v>1185.531363909838</v>
      </c>
    </row>
    <row r="38" spans="1:2" ht="12.75">
      <c r="A38" s="86" t="s">
        <v>52</v>
      </c>
      <c r="B38" s="113">
        <v>496.36486909229774</v>
      </c>
    </row>
    <row r="39" spans="1:2" ht="12.75">
      <c r="A39" s="86" t="s">
        <v>108</v>
      </c>
      <c r="B39" s="113">
        <v>-1090.72777</v>
      </c>
    </row>
    <row r="40" spans="1:2" ht="12.75">
      <c r="A40" s="86" t="s">
        <v>28</v>
      </c>
      <c r="B40" s="113">
        <v>-282.3313</v>
      </c>
    </row>
    <row r="41" spans="1:2" ht="12.75">
      <c r="A41" s="86" t="s">
        <v>29</v>
      </c>
      <c r="B41" s="113">
        <v>48.48</v>
      </c>
    </row>
    <row r="42" spans="1:2" ht="12.75">
      <c r="A42" s="86" t="s">
        <v>32</v>
      </c>
      <c r="B42" s="113">
        <v>67.215</v>
      </c>
    </row>
    <row r="43" spans="1:2" ht="12.75">
      <c r="A43" s="86" t="s">
        <v>33</v>
      </c>
      <c r="B43" s="113">
        <v>-923.12357</v>
      </c>
    </row>
    <row r="44" spans="1:2" ht="12.75">
      <c r="A44" s="86" t="s">
        <v>30</v>
      </c>
      <c r="B44" s="113">
        <v>-0.9679000000000002</v>
      </c>
    </row>
    <row r="45" spans="1:2" ht="12.75">
      <c r="A45" s="86" t="s">
        <v>120</v>
      </c>
      <c r="B45" s="113">
        <v>-239.1276019098384</v>
      </c>
    </row>
    <row r="47" spans="1:2" ht="12.75">
      <c r="A47" s="86" t="s">
        <v>51</v>
      </c>
      <c r="B47" s="113">
        <v>51.38162200000001</v>
      </c>
    </row>
    <row r="48" spans="1:2" ht="12.75">
      <c r="A48" s="86" t="s">
        <v>16</v>
      </c>
      <c r="B48" s="113">
        <v>0.19</v>
      </c>
    </row>
    <row r="49" spans="1:2" ht="12.75">
      <c r="A49" s="86" t="s">
        <v>295</v>
      </c>
      <c r="B49" s="113">
        <v>0.1</v>
      </c>
    </row>
    <row r="50" spans="1:2" ht="12.75">
      <c r="A50" s="86" t="s">
        <v>293</v>
      </c>
      <c r="B50" s="113">
        <v>0.09</v>
      </c>
    </row>
    <row r="51" spans="1:2" ht="12.75">
      <c r="A51" s="86" t="s">
        <v>15</v>
      </c>
      <c r="B51" s="113">
        <v>50.41162200000001</v>
      </c>
    </row>
    <row r="52" spans="1:2" ht="12.75">
      <c r="A52" s="86" t="s">
        <v>298</v>
      </c>
      <c r="B52" s="113">
        <v>1.2282899999999999</v>
      </c>
    </row>
    <row r="53" spans="1:2" ht="12.75">
      <c r="A53" s="86" t="s">
        <v>299</v>
      </c>
      <c r="B53" s="113">
        <v>49.14633200000001</v>
      </c>
    </row>
    <row r="54" spans="1:2" ht="12.75">
      <c r="A54" s="86" t="s">
        <v>502</v>
      </c>
      <c r="B54" s="113">
        <v>0.037</v>
      </c>
    </row>
    <row r="55" spans="1:2" ht="12.75">
      <c r="A55" s="86" t="s">
        <v>19</v>
      </c>
      <c r="B55" s="113">
        <v>0.78</v>
      </c>
    </row>
    <row r="56" spans="1:2" ht="12.75">
      <c r="A56" s="86" t="s">
        <v>503</v>
      </c>
      <c r="B56" s="113">
        <v>0.6</v>
      </c>
    </row>
    <row r="57" spans="1:2" ht="12.75">
      <c r="A57" s="86" t="s">
        <v>504</v>
      </c>
      <c r="B57" s="113">
        <v>0.18</v>
      </c>
    </row>
    <row r="58" spans="1:2" ht="12.75">
      <c r="A58" s="86" t="s">
        <v>56</v>
      </c>
      <c r="B58" s="113">
        <v>415.14817905309786</v>
      </c>
    </row>
    <row r="59" spans="1:2" ht="12.75">
      <c r="A59" s="86" t="s">
        <v>21</v>
      </c>
      <c r="B59" s="113">
        <v>13.545</v>
      </c>
    </row>
    <row r="60" spans="1:2" ht="12.75">
      <c r="A60" s="86" t="s">
        <v>22</v>
      </c>
      <c r="B60" s="113">
        <v>8.495</v>
      </c>
    </row>
    <row r="61" spans="1:2" ht="12.75">
      <c r="A61" s="86" t="s">
        <v>39</v>
      </c>
      <c r="B61" s="113">
        <v>5.05</v>
      </c>
    </row>
    <row r="62" spans="1:2" ht="12.75">
      <c r="A62" s="86" t="s">
        <v>23</v>
      </c>
      <c r="B62" s="113">
        <v>401.60317905309785</v>
      </c>
    </row>
    <row r="63" spans="1:2" ht="12.75">
      <c r="A63" s="86" t="s">
        <v>24</v>
      </c>
      <c r="B63" s="113">
        <v>82.869</v>
      </c>
    </row>
    <row r="64" spans="1:2" ht="12.75">
      <c r="A64" s="86" t="s">
        <v>52</v>
      </c>
      <c r="B64" s="113">
        <v>58.91</v>
      </c>
    </row>
    <row r="65" spans="1:2" ht="12.75">
      <c r="A65" s="86" t="s">
        <v>25</v>
      </c>
      <c r="B65" s="113">
        <v>191.91</v>
      </c>
    </row>
    <row r="66" spans="1:2" ht="12.75">
      <c r="A66" s="86" t="s">
        <v>53</v>
      </c>
      <c r="B66" s="113">
        <v>125.802</v>
      </c>
    </row>
    <row r="67" spans="1:2" ht="12.75">
      <c r="A67" s="86" t="s">
        <v>27</v>
      </c>
      <c r="B67" s="113">
        <v>50</v>
      </c>
    </row>
    <row r="68" spans="1:2" ht="12.75">
      <c r="A68" s="86" t="s">
        <v>331</v>
      </c>
      <c r="B68" s="113">
        <v>2.7194220000000002</v>
      </c>
    </row>
    <row r="69" spans="1:2" ht="12.75">
      <c r="A69" s="86" t="s">
        <v>53</v>
      </c>
      <c r="B69" s="113">
        <v>2.4971520000000003</v>
      </c>
    </row>
    <row r="70" spans="1:2" ht="12.75">
      <c r="A70" s="86" t="s">
        <v>22</v>
      </c>
      <c r="B70" s="113">
        <v>10</v>
      </c>
    </row>
    <row r="71" spans="1:2" ht="12.75">
      <c r="A71" s="86" t="s">
        <v>507</v>
      </c>
      <c r="B71" s="113">
        <v>56.254</v>
      </c>
    </row>
    <row r="72" spans="1:2" ht="12.75">
      <c r="A72" s="86" t="s">
        <v>53</v>
      </c>
      <c r="B72" s="113">
        <v>34.54243201919999</v>
      </c>
    </row>
    <row r="73" spans="1:2" ht="12.75">
      <c r="A73" s="86" t="s">
        <v>508</v>
      </c>
      <c r="B73" s="113">
        <v>7.850757053097795</v>
      </c>
    </row>
    <row r="74" spans="1:2" ht="12.75">
      <c r="A74" s="86" t="s">
        <v>53</v>
      </c>
      <c r="B74" s="113">
        <v>5.863862053097797</v>
      </c>
    </row>
    <row r="75" spans="1:2" ht="12.75">
      <c r="A75" s="86" t="s">
        <v>121</v>
      </c>
      <c r="B75" s="113">
        <v>-363.76655705309787</v>
      </c>
    </row>
    <row r="77" spans="1:2" ht="12.75">
      <c r="A77" s="86" t="s">
        <v>54</v>
      </c>
      <c r="B77" s="113">
        <v>534.7724499999999</v>
      </c>
    </row>
    <row r="78" spans="1:2" ht="12.75">
      <c r="A78" s="86" t="s">
        <v>18</v>
      </c>
      <c r="B78" s="113">
        <v>534.7724499999999</v>
      </c>
    </row>
    <row r="79" spans="1:2" ht="12.75">
      <c r="A79" s="86" t="s">
        <v>297</v>
      </c>
      <c r="B79" s="113">
        <v>534.7724499999999</v>
      </c>
    </row>
    <row r="80" spans="1:2" ht="12.75">
      <c r="A80" s="86" t="s">
        <v>55</v>
      </c>
      <c r="B80" s="113">
        <v>78.96167637988867</v>
      </c>
    </row>
    <row r="81" spans="1:2" ht="12.75">
      <c r="A81" s="86" t="s">
        <v>23</v>
      </c>
      <c r="B81" s="113">
        <v>78.96167637988867</v>
      </c>
    </row>
    <row r="82" spans="1:2" ht="12.75">
      <c r="A82" s="86" t="s">
        <v>25</v>
      </c>
      <c r="B82" s="113">
        <v>78.96167637988867</v>
      </c>
    </row>
    <row r="83" spans="1:2" ht="12.75">
      <c r="A83" s="86" t="s">
        <v>53</v>
      </c>
      <c r="B83" s="113">
        <v>65.36915976</v>
      </c>
    </row>
    <row r="84" spans="1:2" ht="12.75">
      <c r="A84" s="86" t="s">
        <v>57</v>
      </c>
      <c r="B84" s="113">
        <v>-0.9679000000000002</v>
      </c>
    </row>
    <row r="85" spans="1:2" ht="12.75">
      <c r="A85" s="86" t="s">
        <v>30</v>
      </c>
      <c r="B85" s="113">
        <v>-0.9679000000000002</v>
      </c>
    </row>
    <row r="86" spans="1:2" ht="12.75">
      <c r="A86" s="86" t="s">
        <v>510</v>
      </c>
      <c r="B86" s="113">
        <v>10.82851</v>
      </c>
    </row>
    <row r="87" spans="1:2" ht="12.75">
      <c r="A87" s="86" t="s">
        <v>511</v>
      </c>
      <c r="B87" s="113">
        <v>-11.79641</v>
      </c>
    </row>
    <row r="88" spans="1:2" ht="12.75">
      <c r="A88" s="86" t="s">
        <v>122</v>
      </c>
      <c r="B88" s="113">
        <v>454.8428736201112</v>
      </c>
    </row>
    <row r="90" spans="1:2" ht="12.75">
      <c r="A90" s="86" t="s">
        <v>104</v>
      </c>
      <c r="B90" s="113">
        <v>1466.5983799999997</v>
      </c>
    </row>
    <row r="91" spans="1:2" ht="12.75">
      <c r="A91" s="86" t="s">
        <v>16</v>
      </c>
      <c r="B91" s="113">
        <v>17.27585</v>
      </c>
    </row>
    <row r="92" spans="1:2" ht="12.75">
      <c r="A92" s="86" t="s">
        <v>295</v>
      </c>
      <c r="B92" s="113">
        <v>14.96225</v>
      </c>
    </row>
    <row r="93" spans="1:2" ht="12.75">
      <c r="A93" s="86" t="s">
        <v>296</v>
      </c>
      <c r="B93" s="113">
        <v>0.3</v>
      </c>
    </row>
    <row r="94" spans="1:2" ht="12.75">
      <c r="A94" s="86" t="s">
        <v>290</v>
      </c>
      <c r="B94" s="113">
        <v>1.4735999999999998</v>
      </c>
    </row>
    <row r="95" spans="1:2" ht="12.75">
      <c r="A95" s="86" t="s">
        <v>293</v>
      </c>
      <c r="B95" s="113">
        <v>0.54</v>
      </c>
    </row>
    <row r="96" spans="1:2" ht="12.75">
      <c r="A96" s="86" t="s">
        <v>19</v>
      </c>
      <c r="B96" s="113">
        <v>1449.3225299999997</v>
      </c>
    </row>
    <row r="97" spans="1:2" ht="12.75">
      <c r="A97" s="86" t="s">
        <v>59</v>
      </c>
      <c r="B97" s="113">
        <v>573.0677</v>
      </c>
    </row>
    <row r="98" spans="1:2" ht="12.75">
      <c r="A98" s="86" t="s">
        <v>58</v>
      </c>
      <c r="B98" s="113">
        <v>876.1178299999999</v>
      </c>
    </row>
    <row r="99" spans="1:2" ht="12.75">
      <c r="A99" s="86" t="s">
        <v>67</v>
      </c>
      <c r="B99" s="113">
        <v>0.137</v>
      </c>
    </row>
    <row r="100" spans="1:2" ht="12.75">
      <c r="A100" s="86" t="s">
        <v>103</v>
      </c>
      <c r="B100" s="113">
        <v>221.51446011891832</v>
      </c>
    </row>
    <row r="101" spans="1:2" ht="12.75">
      <c r="A101" s="86" t="s">
        <v>21</v>
      </c>
      <c r="B101" s="113">
        <v>70.79392000000001</v>
      </c>
    </row>
    <row r="102" spans="1:2" ht="12.75">
      <c r="A102" s="86" t="s">
        <v>60</v>
      </c>
      <c r="B102" s="113">
        <v>0.64</v>
      </c>
    </row>
    <row r="103" spans="1:2" ht="12.75">
      <c r="A103" s="86" t="s">
        <v>41</v>
      </c>
      <c r="B103" s="113">
        <v>1.87123</v>
      </c>
    </row>
    <row r="104" spans="1:2" ht="12.75">
      <c r="A104" s="86" t="s">
        <v>42</v>
      </c>
      <c r="B104" s="113">
        <v>15</v>
      </c>
    </row>
    <row r="105" spans="1:2" ht="12.75">
      <c r="A105" s="86" t="s">
        <v>43</v>
      </c>
      <c r="B105" s="113">
        <v>43.58169</v>
      </c>
    </row>
    <row r="106" spans="1:2" ht="12.75">
      <c r="A106" s="86" t="s">
        <v>61</v>
      </c>
      <c r="B106" s="113">
        <v>9.701</v>
      </c>
    </row>
    <row r="107" spans="1:2" ht="12.75">
      <c r="A107" s="86" t="s">
        <v>23</v>
      </c>
      <c r="B107" s="113">
        <v>150.7205401189183</v>
      </c>
    </row>
    <row r="108" spans="1:2" ht="12.75">
      <c r="A108" s="86" t="s">
        <v>62</v>
      </c>
      <c r="B108" s="113">
        <v>31.908171666666675</v>
      </c>
    </row>
    <row r="109" spans="1:2" ht="12.75">
      <c r="A109" s="86" t="s">
        <v>53</v>
      </c>
      <c r="B109" s="113">
        <v>11.383959999999998</v>
      </c>
    </row>
    <row r="110" spans="1:2" ht="12.75">
      <c r="A110" s="86" t="s">
        <v>64</v>
      </c>
      <c r="B110" s="113">
        <v>80.897</v>
      </c>
    </row>
    <row r="111" spans="1:2" ht="12.75">
      <c r="A111" s="86" t="s">
        <v>53</v>
      </c>
      <c r="B111" s="113">
        <v>65.16137536</v>
      </c>
    </row>
    <row r="112" spans="1:2" ht="12.75">
      <c r="A112" s="86" t="s">
        <v>65</v>
      </c>
      <c r="B112" s="113">
        <v>17.68237423695883</v>
      </c>
    </row>
    <row r="113" spans="1:2" ht="12.75">
      <c r="A113" s="86" t="s">
        <v>66</v>
      </c>
      <c r="B113" s="113">
        <v>20.23299421529278</v>
      </c>
    </row>
    <row r="114" spans="1:2" ht="12.75">
      <c r="A114" s="86" t="s">
        <v>105</v>
      </c>
      <c r="B114" s="113">
        <v>-886.6303800000001</v>
      </c>
    </row>
    <row r="115" spans="1:2" ht="12.75">
      <c r="A115" s="86" t="s">
        <v>28</v>
      </c>
      <c r="B115" s="113">
        <v>-21.98681</v>
      </c>
    </row>
    <row r="116" spans="1:2" ht="12.75">
      <c r="A116" s="86" t="s">
        <v>29</v>
      </c>
      <c r="B116" s="113">
        <v>48.48</v>
      </c>
    </row>
    <row r="117" spans="1:2" ht="12.75">
      <c r="A117" s="86" t="s">
        <v>32</v>
      </c>
      <c r="B117" s="113">
        <v>10</v>
      </c>
    </row>
    <row r="118" spans="1:2" ht="12.75">
      <c r="A118" s="86" t="s">
        <v>33</v>
      </c>
      <c r="B118" s="113">
        <v>-923.1235700000001</v>
      </c>
    </row>
    <row r="119" spans="1:2" ht="12.75">
      <c r="A119" s="86" t="s">
        <v>123</v>
      </c>
      <c r="B119" s="113">
        <v>358.45353988108127</v>
      </c>
    </row>
    <row r="121" spans="1:2" ht="12.75">
      <c r="A121" s="86" t="s">
        <v>68</v>
      </c>
      <c r="B121" s="113">
        <v>66.276</v>
      </c>
    </row>
    <row r="122" spans="1:2" ht="12.75">
      <c r="A122" s="86" t="s">
        <v>15</v>
      </c>
      <c r="B122" s="113">
        <v>66.276</v>
      </c>
    </row>
    <row r="123" spans="1:2" ht="12.75">
      <c r="A123" s="86" t="s">
        <v>294</v>
      </c>
      <c r="B123" s="113">
        <v>66.276</v>
      </c>
    </row>
    <row r="124" spans="1:2" ht="12.75">
      <c r="A124" s="86" t="s">
        <v>69</v>
      </c>
      <c r="B124" s="113">
        <v>490.79254612639545</v>
      </c>
    </row>
    <row r="125" spans="1:2" ht="12.75">
      <c r="A125" s="86" t="s">
        <v>21</v>
      </c>
      <c r="B125" s="113">
        <v>165.321</v>
      </c>
    </row>
    <row r="126" spans="1:2" ht="12.75">
      <c r="A126" s="86" t="s">
        <v>44</v>
      </c>
      <c r="B126" s="113">
        <v>0</v>
      </c>
    </row>
    <row r="127" spans="1:2" ht="12.75">
      <c r="A127" s="86" t="s">
        <v>70</v>
      </c>
      <c r="B127" s="113">
        <v>2</v>
      </c>
    </row>
    <row r="128" spans="1:2" ht="12.75">
      <c r="A128" s="86" t="s">
        <v>71</v>
      </c>
      <c r="B128" s="113">
        <v>50.632</v>
      </c>
    </row>
    <row r="129" spans="1:2" ht="12.75">
      <c r="A129" s="86" t="s">
        <v>72</v>
      </c>
      <c r="B129" s="113">
        <v>5.447</v>
      </c>
    </row>
    <row r="130" spans="1:2" ht="12.75">
      <c r="A130" s="86" t="s">
        <v>74</v>
      </c>
      <c r="B130" s="113">
        <v>43.189</v>
      </c>
    </row>
    <row r="131" spans="1:2" ht="12.75">
      <c r="A131" s="86" t="s">
        <v>75</v>
      </c>
      <c r="B131" s="113">
        <v>63.657</v>
      </c>
    </row>
    <row r="132" spans="1:2" ht="12.75">
      <c r="A132" s="86" t="s">
        <v>76</v>
      </c>
      <c r="B132" s="113">
        <v>0.396</v>
      </c>
    </row>
    <row r="133" spans="1:2" ht="12.75">
      <c r="A133" s="86" t="s">
        <v>23</v>
      </c>
      <c r="B133" s="113">
        <v>325.4715461263955</v>
      </c>
    </row>
    <row r="134" spans="1:2" ht="12.75">
      <c r="A134" s="86" t="s">
        <v>77</v>
      </c>
      <c r="B134" s="113">
        <v>1.283760026395511</v>
      </c>
    </row>
    <row r="135" spans="1:2" ht="12.75">
      <c r="A135" s="86" t="s">
        <v>78</v>
      </c>
      <c r="B135" s="113">
        <v>16.04885</v>
      </c>
    </row>
    <row r="136" spans="1:2" ht="12.75">
      <c r="A136" s="86" t="s">
        <v>79</v>
      </c>
      <c r="B136" s="113">
        <v>4.48816</v>
      </c>
    </row>
    <row r="137" spans="1:2" ht="12.75">
      <c r="A137" s="86" t="s">
        <v>80</v>
      </c>
      <c r="B137" s="113">
        <v>111.35563</v>
      </c>
    </row>
    <row r="138" spans="1:2" ht="12.75">
      <c r="A138" s="86" t="s">
        <v>45</v>
      </c>
      <c r="B138" s="113">
        <v>67.98443249999998</v>
      </c>
    </row>
    <row r="139" spans="1:2" ht="12.75">
      <c r="A139" s="86" t="s">
        <v>81</v>
      </c>
      <c r="B139" s="113">
        <v>34.884</v>
      </c>
    </row>
    <row r="140" spans="1:2" ht="12.75">
      <c r="A140" s="86" t="s">
        <v>82</v>
      </c>
      <c r="B140" s="113">
        <v>2.9627136000000003</v>
      </c>
    </row>
    <row r="141" spans="1:2" ht="12.75">
      <c r="A141" s="86" t="s">
        <v>53</v>
      </c>
      <c r="B141" s="113">
        <v>2.9627136000000003</v>
      </c>
    </row>
    <row r="142" spans="1:2" ht="12.75">
      <c r="A142" s="86" t="s">
        <v>48</v>
      </c>
      <c r="B142" s="113">
        <v>1.838</v>
      </c>
    </row>
    <row r="143" spans="1:2" ht="12.75">
      <c r="A143" s="86" t="s">
        <v>83</v>
      </c>
      <c r="B143" s="113">
        <v>13.355</v>
      </c>
    </row>
    <row r="144" spans="1:2" ht="12.75">
      <c r="A144" s="86" t="s">
        <v>84</v>
      </c>
      <c r="B144" s="113">
        <v>71.271</v>
      </c>
    </row>
    <row r="145" spans="1:2" ht="12.75">
      <c r="A145" s="86" t="s">
        <v>53</v>
      </c>
      <c r="B145" s="113">
        <v>53.341</v>
      </c>
    </row>
    <row r="146" spans="1:2" ht="12.75">
      <c r="A146" s="86" t="s">
        <v>124</v>
      </c>
      <c r="B146" s="113">
        <v>-424.51654612639544</v>
      </c>
    </row>
    <row r="148" spans="1:2" ht="12.75">
      <c r="A148" s="86" t="s">
        <v>90</v>
      </c>
      <c r="B148" s="113">
        <v>198.163</v>
      </c>
    </row>
    <row r="149" spans="1:2" ht="12.75">
      <c r="A149" s="86" t="s">
        <v>18</v>
      </c>
      <c r="B149" s="113">
        <v>197.803</v>
      </c>
    </row>
    <row r="150" spans="1:2" ht="12.75">
      <c r="A150" s="86" t="s">
        <v>292</v>
      </c>
      <c r="B150" s="113">
        <v>197.803</v>
      </c>
    </row>
    <row r="151" spans="1:2" ht="12.75">
      <c r="A151" s="86" t="s">
        <v>16</v>
      </c>
      <c r="B151" s="113">
        <v>0.36</v>
      </c>
    </row>
    <row r="152" spans="1:2" ht="12.75">
      <c r="A152" s="86" t="s">
        <v>293</v>
      </c>
      <c r="B152" s="113">
        <v>0.36</v>
      </c>
    </row>
    <row r="153" spans="1:2" ht="12.75">
      <c r="A153" s="86" t="s">
        <v>91</v>
      </c>
      <c r="B153" s="113">
        <v>259.1744222315379</v>
      </c>
    </row>
    <row r="154" spans="1:2" ht="12.75">
      <c r="A154" s="86" t="s">
        <v>21</v>
      </c>
      <c r="B154" s="113">
        <v>30.4</v>
      </c>
    </row>
    <row r="155" spans="1:2" ht="12.75">
      <c r="A155" s="86" t="s">
        <v>50</v>
      </c>
      <c r="B155" s="113">
        <v>30.4</v>
      </c>
    </row>
    <row r="156" spans="1:2" ht="12.75">
      <c r="A156" s="86" t="s">
        <v>23</v>
      </c>
      <c r="B156" s="113">
        <v>228.7744222315379</v>
      </c>
    </row>
    <row r="157" spans="1:2" ht="12.75">
      <c r="A157" s="86" t="s">
        <v>545</v>
      </c>
      <c r="B157" s="113">
        <v>47.4371697</v>
      </c>
    </row>
    <row r="158" spans="1:2" ht="12.75">
      <c r="A158" s="86" t="s">
        <v>53</v>
      </c>
      <c r="B158" s="113">
        <v>43.51861469999999</v>
      </c>
    </row>
    <row r="159" spans="1:2" ht="12.75">
      <c r="A159" s="86" t="s">
        <v>49</v>
      </c>
      <c r="B159" s="113">
        <v>111.01525337504893</v>
      </c>
    </row>
    <row r="160" spans="1:2" ht="12.75">
      <c r="A160" s="86" t="s">
        <v>53</v>
      </c>
      <c r="B160" s="113">
        <v>11.727778400000002</v>
      </c>
    </row>
    <row r="161" spans="1:2" ht="12.75">
      <c r="A161" s="86" t="s">
        <v>86</v>
      </c>
      <c r="B161" s="113">
        <v>4.8199700000000005</v>
      </c>
    </row>
    <row r="162" spans="1:2" ht="12.75">
      <c r="A162" s="86" t="s">
        <v>87</v>
      </c>
      <c r="B162" s="113">
        <v>43.2</v>
      </c>
    </row>
    <row r="163" spans="1:2" ht="12.75">
      <c r="A163" s="86" t="s">
        <v>88</v>
      </c>
      <c r="B163" s="113">
        <v>20.60202915648895</v>
      </c>
    </row>
    <row r="164" spans="1:2" ht="12.75">
      <c r="A164" s="86" t="s">
        <v>53</v>
      </c>
      <c r="B164" s="113">
        <v>15.284821200000005</v>
      </c>
    </row>
    <row r="165" spans="1:2" ht="12.75">
      <c r="A165" s="86" t="s">
        <v>89</v>
      </c>
      <c r="B165" s="113">
        <v>1.7</v>
      </c>
    </row>
    <row r="166" spans="1:2" ht="12.75">
      <c r="A166" s="86" t="s">
        <v>92</v>
      </c>
      <c r="B166" s="113">
        <v>-203.12949</v>
      </c>
    </row>
    <row r="167" spans="1:2" ht="12.75">
      <c r="A167" s="86" t="s">
        <v>28</v>
      </c>
      <c r="B167" s="113">
        <v>-260.34449</v>
      </c>
    </row>
    <row r="168" spans="1:2" ht="12.75">
      <c r="A168" s="86" t="s">
        <v>32</v>
      </c>
      <c r="B168" s="113">
        <v>57.215</v>
      </c>
    </row>
    <row r="169" spans="1:2" ht="12.75">
      <c r="A169" s="86" t="s">
        <v>125</v>
      </c>
      <c r="B169" s="113">
        <v>-264.14091223153787</v>
      </c>
    </row>
    <row r="171" spans="1:2" ht="12.75">
      <c r="A171" s="86" t="s">
        <v>109</v>
      </c>
      <c r="B171" s="113">
        <v>6.274000000000001</v>
      </c>
    </row>
    <row r="172" spans="1:2" ht="12.75">
      <c r="A172" s="86" t="s">
        <v>16</v>
      </c>
      <c r="B172" s="113">
        <v>6.06</v>
      </c>
    </row>
    <row r="173" spans="1:2" ht="12.75">
      <c r="A173" s="86" t="s">
        <v>94</v>
      </c>
      <c r="B173" s="113">
        <v>0.9</v>
      </c>
    </row>
    <row r="174" spans="1:2" ht="12.75">
      <c r="A174" s="86" t="s">
        <v>93</v>
      </c>
      <c r="B174" s="113">
        <v>4.68</v>
      </c>
    </row>
    <row r="175" spans="1:2" ht="12.75">
      <c r="A175" s="86" t="s">
        <v>291</v>
      </c>
      <c r="B175" s="113">
        <v>0.48</v>
      </c>
    </row>
    <row r="176" spans="1:2" ht="12.75">
      <c r="A176" s="86" t="s">
        <v>15</v>
      </c>
      <c r="B176" s="113">
        <v>0.214</v>
      </c>
    </row>
    <row r="177" spans="1:2" ht="12.75">
      <c r="A177" s="86" t="s">
        <v>317</v>
      </c>
      <c r="B177" s="113">
        <v>0.214</v>
      </c>
    </row>
    <row r="178" spans="1:2" ht="12.75">
      <c r="A178" s="86" t="s">
        <v>110</v>
      </c>
      <c r="B178" s="113">
        <v>283.6561093829805</v>
      </c>
    </row>
    <row r="179" spans="1:2" ht="12.75">
      <c r="A179" s="86" t="s">
        <v>21</v>
      </c>
      <c r="B179" s="113">
        <v>16.18786376592998</v>
      </c>
    </row>
    <row r="180" spans="1:2" ht="12.75">
      <c r="A180" s="86" t="s">
        <v>96</v>
      </c>
      <c r="B180" s="113">
        <v>16.18786376592998</v>
      </c>
    </row>
    <row r="181" spans="1:2" ht="12.75">
      <c r="A181" s="86" t="s">
        <v>23</v>
      </c>
      <c r="B181" s="113">
        <v>267.4682456170505</v>
      </c>
    </row>
    <row r="182" spans="1:2" ht="12.75">
      <c r="A182" s="86" t="s">
        <v>53</v>
      </c>
      <c r="B182" s="113">
        <v>159.44701805300681</v>
      </c>
    </row>
    <row r="183" spans="1:2" ht="12.75">
      <c r="A183" s="86" t="s">
        <v>544</v>
      </c>
      <c r="B183" s="113">
        <v>6.115</v>
      </c>
    </row>
    <row r="184" spans="1:2" ht="12.75">
      <c r="A184" s="86" t="s">
        <v>53</v>
      </c>
      <c r="B184" s="113">
        <v>6.115</v>
      </c>
    </row>
    <row r="185" spans="1:2" ht="12.75">
      <c r="A185" s="86" t="s">
        <v>97</v>
      </c>
      <c r="B185" s="113">
        <v>80.38689150329145</v>
      </c>
    </row>
    <row r="186" spans="1:2" ht="12.75">
      <c r="A186" s="86" t="s">
        <v>53</v>
      </c>
      <c r="B186" s="113">
        <v>40.651854000000014</v>
      </c>
    </row>
    <row r="187" spans="1:2" ht="12.75">
      <c r="A187" s="86" t="s">
        <v>98</v>
      </c>
      <c r="B187" s="113">
        <v>76.186</v>
      </c>
    </row>
    <row r="188" spans="1:2" ht="12.75">
      <c r="A188" s="86" t="s">
        <v>53</v>
      </c>
      <c r="B188" s="113">
        <v>51.87343449692585</v>
      </c>
    </row>
    <row r="189" spans="1:2" ht="12.75">
      <c r="A189" s="86" t="s">
        <v>99</v>
      </c>
      <c r="B189" s="113">
        <v>48.884837295597755</v>
      </c>
    </row>
    <row r="190" spans="1:2" ht="12.75">
      <c r="A190" s="86" t="s">
        <v>53</v>
      </c>
      <c r="B190" s="113">
        <v>29.242869438395573</v>
      </c>
    </row>
    <row r="191" spans="1:2" ht="12.75">
      <c r="A191" s="86" t="s">
        <v>96</v>
      </c>
      <c r="B191" s="113">
        <v>27.922216591494625</v>
      </c>
    </row>
    <row r="192" spans="1:2" ht="12.75">
      <c r="A192" s="86" t="s">
        <v>53</v>
      </c>
      <c r="B192" s="113">
        <v>10.449001557685369</v>
      </c>
    </row>
    <row r="193" spans="1:2" ht="12.75">
      <c r="A193" s="86" t="s">
        <v>100</v>
      </c>
      <c r="B193" s="113">
        <v>27.973300226666662</v>
      </c>
    </row>
    <row r="194" spans="1:2" ht="12.75">
      <c r="A194" s="86" t="s">
        <v>53</v>
      </c>
      <c r="B194" s="113">
        <v>21.11485856</v>
      </c>
    </row>
    <row r="195" spans="1:2" ht="12.75">
      <c r="A195" s="86" t="s">
        <v>126</v>
      </c>
      <c r="B195" s="113">
        <v>-277.3821093829805</v>
      </c>
    </row>
    <row r="197" spans="1:2" ht="12.75">
      <c r="A197" s="86" t="s">
        <v>112</v>
      </c>
      <c r="B197" s="113">
        <v>34.66928</v>
      </c>
    </row>
    <row r="198" spans="1:2" ht="12.75">
      <c r="A198" s="86" t="s">
        <v>16</v>
      </c>
      <c r="B198" s="113">
        <v>31.267</v>
      </c>
    </row>
    <row r="199" spans="1:2" ht="12.75">
      <c r="A199" s="86" t="s">
        <v>7</v>
      </c>
      <c r="B199" s="113">
        <v>30.819</v>
      </c>
    </row>
    <row r="200" spans="1:2" ht="12.75">
      <c r="A200" s="86" t="s">
        <v>9</v>
      </c>
      <c r="B200" s="113">
        <v>0.39072727272727276</v>
      </c>
    </row>
    <row r="201" spans="1:2" ht="12.75">
      <c r="A201" s="86" t="s">
        <v>10</v>
      </c>
      <c r="B201" s="113">
        <v>0.05727272727272727</v>
      </c>
    </row>
    <row r="202" spans="1:2" ht="12.75">
      <c r="A202" s="86" t="s">
        <v>15</v>
      </c>
      <c r="B202" s="113">
        <v>3.4022799999999997</v>
      </c>
    </row>
    <row r="203" spans="1:2" ht="12.75">
      <c r="A203" s="86" t="s">
        <v>517</v>
      </c>
      <c r="B203" s="113">
        <v>1.435</v>
      </c>
    </row>
    <row r="204" spans="1:2" ht="12.75">
      <c r="A204" s="86" t="s">
        <v>518</v>
      </c>
      <c r="B204" s="113">
        <v>1.51128</v>
      </c>
    </row>
    <row r="205" spans="1:2" ht="12.75">
      <c r="A205" s="86" t="s">
        <v>519</v>
      </c>
      <c r="B205" s="113">
        <v>0.456</v>
      </c>
    </row>
    <row r="206" spans="1:2" ht="12.75">
      <c r="A206" s="86" t="s">
        <v>113</v>
      </c>
      <c r="B206" s="113">
        <v>205.4124664</v>
      </c>
    </row>
    <row r="207" spans="1:2" ht="12.75">
      <c r="A207" s="86" t="s">
        <v>23</v>
      </c>
      <c r="B207" s="113">
        <v>205.4124664</v>
      </c>
    </row>
    <row r="208" spans="1:2" ht="12.75">
      <c r="A208" s="86" t="s">
        <v>4</v>
      </c>
      <c r="B208" s="113">
        <v>205.4124664</v>
      </c>
    </row>
    <row r="209" spans="1:2" ht="12.75">
      <c r="A209" s="86" t="s">
        <v>53</v>
      </c>
      <c r="B209" s="113">
        <v>148.9674664</v>
      </c>
    </row>
    <row r="210" spans="1:2" ht="12.75">
      <c r="A210" s="86" t="s">
        <v>127</v>
      </c>
      <c r="B210" s="113">
        <v>-170.7431864</v>
      </c>
    </row>
    <row r="212" spans="1:2" ht="12.75">
      <c r="A212" s="86" t="s">
        <v>115</v>
      </c>
      <c r="B212" s="113">
        <v>178.55308</v>
      </c>
    </row>
    <row r="213" spans="1:2" ht="12.75">
      <c r="A213" s="86" t="s">
        <v>16</v>
      </c>
      <c r="B213" s="113">
        <v>14.71</v>
      </c>
    </row>
    <row r="214" spans="1:2" ht="12.75">
      <c r="A214" s="86" t="s">
        <v>6</v>
      </c>
      <c r="B214" s="113">
        <v>13.402</v>
      </c>
    </row>
    <row r="215" spans="1:2" ht="12.75">
      <c r="A215" s="86" t="s">
        <v>3</v>
      </c>
      <c r="B215" s="113">
        <v>1.308</v>
      </c>
    </row>
    <row r="216" spans="1:2" ht="12.75">
      <c r="A216" s="86" t="s">
        <v>15</v>
      </c>
      <c r="B216" s="113">
        <v>163.84308</v>
      </c>
    </row>
    <row r="217" spans="1:2" ht="12.75">
      <c r="A217" s="86" t="s">
        <v>294</v>
      </c>
      <c r="B217" s="113">
        <v>162.349</v>
      </c>
    </row>
    <row r="218" spans="1:2" ht="12.75">
      <c r="A218" s="86" t="s">
        <v>298</v>
      </c>
      <c r="B218" s="113">
        <v>0.89408</v>
      </c>
    </row>
    <row r="219" spans="1:2" ht="12.75">
      <c r="A219" s="86" t="s">
        <v>505</v>
      </c>
      <c r="B219" s="113">
        <v>0.6</v>
      </c>
    </row>
    <row r="220" spans="1:2" ht="12.75">
      <c r="A220" s="86" t="s">
        <v>116</v>
      </c>
      <c r="B220" s="113">
        <v>439.879</v>
      </c>
    </row>
    <row r="221" spans="1:2" ht="12.75">
      <c r="A221" s="86" t="s">
        <v>21</v>
      </c>
      <c r="B221" s="113">
        <v>2</v>
      </c>
    </row>
    <row r="222" spans="1:2" ht="12.75">
      <c r="A222" s="86" t="s">
        <v>101</v>
      </c>
      <c r="B222" s="113">
        <v>2</v>
      </c>
    </row>
    <row r="223" spans="1:2" ht="12.75">
      <c r="A223" s="86" t="s">
        <v>23</v>
      </c>
      <c r="B223" s="113">
        <v>437.879</v>
      </c>
    </row>
    <row r="224" spans="1:2" ht="12.75">
      <c r="A224" s="86" t="s">
        <v>102</v>
      </c>
      <c r="B224" s="113">
        <v>429.134</v>
      </c>
    </row>
    <row r="225" spans="1:2" ht="12.75">
      <c r="A225" s="86" t="s">
        <v>53</v>
      </c>
      <c r="B225" s="113">
        <v>321.08589115200004</v>
      </c>
    </row>
    <row r="226" spans="1:2" ht="12.75">
      <c r="A226" s="86" t="s">
        <v>101</v>
      </c>
      <c r="B226" s="113">
        <v>8.745</v>
      </c>
    </row>
    <row r="227" spans="1:2" ht="12.75">
      <c r="A227" s="86" t="s">
        <v>128</v>
      </c>
      <c r="B227" s="113">
        <v>-261.32592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3"/>
  <sheetViews>
    <sheetView tabSelected="1" workbookViewId="0" topLeftCell="A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140625" defaultRowHeight="12.75" outlineLevelRow="1" outlineLevelCol="1"/>
  <cols>
    <col min="1" max="1" width="23.28125" style="112" customWidth="1"/>
    <col min="2" max="2" width="12.28125" style="112" customWidth="1"/>
    <col min="3" max="3" width="11.7109375" style="112" customWidth="1"/>
    <col min="4" max="4" width="19.7109375" style="112" hidden="1" customWidth="1" outlineLevel="1"/>
    <col min="5" max="5" width="16.57421875" style="112" hidden="1" customWidth="1" outlineLevel="1"/>
    <col min="6" max="6" width="14.7109375" style="112" customWidth="1" collapsed="1"/>
    <col min="7" max="7" width="14.8515625" style="112" hidden="1" customWidth="1" outlineLevel="1"/>
    <col min="8" max="8" width="10.28125" style="112" hidden="1" customWidth="1" outlineLevel="1"/>
    <col min="9" max="9" width="14.28125" style="112" hidden="1" customWidth="1" outlineLevel="1"/>
    <col min="10" max="10" width="11.140625" style="152" hidden="1" customWidth="1" outlineLevel="1"/>
    <col min="11" max="11" width="15.28125" style="152" customWidth="1" collapsed="1"/>
    <col min="12" max="12" width="11.57421875" style="114" customWidth="1"/>
    <col min="13" max="13" width="9.7109375" style="112" bestFit="1" customWidth="1"/>
    <col min="14" max="16384" width="8.8515625" style="112" customWidth="1"/>
  </cols>
  <sheetData>
    <row r="1" spans="1:12" ht="12.75">
      <c r="A1" s="105" t="s">
        <v>2</v>
      </c>
      <c r="B1" s="105" t="s">
        <v>5</v>
      </c>
      <c r="C1" s="105" t="s">
        <v>1</v>
      </c>
      <c r="D1" s="105" t="s">
        <v>12</v>
      </c>
      <c r="E1" s="105" t="s">
        <v>13</v>
      </c>
      <c r="F1" s="159" t="s">
        <v>302</v>
      </c>
      <c r="G1" s="105" t="s">
        <v>499</v>
      </c>
      <c r="H1" s="159" t="s">
        <v>500</v>
      </c>
      <c r="I1" s="105" t="s">
        <v>501</v>
      </c>
      <c r="J1" s="160" t="s">
        <v>521</v>
      </c>
      <c r="K1" s="152" t="s">
        <v>523</v>
      </c>
      <c r="L1" s="114" t="s">
        <v>520</v>
      </c>
    </row>
    <row r="2" spans="1:12" ht="12.75">
      <c r="A2" s="134" t="s">
        <v>249</v>
      </c>
      <c r="B2" s="103">
        <f>B3+B6+B7+B10</f>
        <v>2363.6431381897664</v>
      </c>
      <c r="C2" s="103">
        <f>C3+C6+C7+C10</f>
        <v>2646.81763820894</v>
      </c>
      <c r="D2" s="103">
        <f>D3+D6+D7+D10</f>
        <v>2331.738575603063</v>
      </c>
      <c r="E2" s="103">
        <f>E3+E7+E10+E6</f>
        <v>2632.703</v>
      </c>
      <c r="F2" s="103">
        <f>F3+F7+F10+F6</f>
        <v>2630.49458</v>
      </c>
      <c r="G2" s="103">
        <f>G3+G6+G7+G10</f>
        <v>2282.6252545595717</v>
      </c>
      <c r="H2" s="103">
        <f>H3+H7+H10</f>
        <v>255.25870744042777</v>
      </c>
      <c r="I2" s="103">
        <f>I3+I7+I10+I6</f>
        <v>2538.9476526665558</v>
      </c>
      <c r="J2" s="149">
        <f>J3+J7+J10+J6</f>
        <v>-2.259840666555956</v>
      </c>
      <c r="K2" s="161">
        <f>K3+K7+K10+K6</f>
        <v>2536.6878119999997</v>
      </c>
      <c r="L2" s="148">
        <f>K2/F2%-100</f>
        <v>-3.5661266407171297</v>
      </c>
    </row>
    <row r="3" spans="1:12" ht="12.75">
      <c r="A3" s="133" t="s">
        <v>250</v>
      </c>
      <c r="B3" s="104">
        <f>SUM(B4:B5)</f>
        <v>697.0618536934543</v>
      </c>
      <c r="C3" s="104">
        <f>SUM(C4:C5)</f>
        <v>669.3983357406721</v>
      </c>
      <c r="D3" s="104">
        <f>SUM(D4:D5)</f>
        <v>693.1799240729615</v>
      </c>
      <c r="E3" s="104">
        <f>E4+E5</f>
        <v>701.732</v>
      </c>
      <c r="F3" s="104">
        <f>F4+F5</f>
        <v>707.988</v>
      </c>
      <c r="G3" s="104">
        <f>SUM(G4:G5)</f>
        <v>697.13</v>
      </c>
      <c r="H3" s="104">
        <f>H4+H5</f>
        <v>35.445449999999994</v>
      </c>
      <c r="I3" s="104">
        <f>I4+I5</f>
        <v>732.5754499999999</v>
      </c>
      <c r="J3" s="150">
        <f>J4+J5</f>
        <v>0</v>
      </c>
      <c r="K3" s="150">
        <f>I3+J3</f>
        <v>732.5754499999999</v>
      </c>
      <c r="L3" s="114">
        <f aca="true" t="shared" si="0" ref="L3:L65">K3/F3%-100</f>
        <v>3.4728625343932293</v>
      </c>
    </row>
    <row r="4" spans="1:12" ht="12.75">
      <c r="A4" s="133" t="s">
        <v>251</v>
      </c>
      <c r="B4" s="105">
        <v>517.2778750655095</v>
      </c>
      <c r="C4" s="105">
        <v>477.3496478468166</v>
      </c>
      <c r="D4" s="105">
        <v>501.131236179106</v>
      </c>
      <c r="E4" s="105">
        <f>E141</f>
        <v>506.265</v>
      </c>
      <c r="F4" s="105">
        <f>F141</f>
        <v>510.185</v>
      </c>
      <c r="G4" s="105">
        <v>501.13</v>
      </c>
      <c r="H4" s="105">
        <f>H141</f>
        <v>33.64245</v>
      </c>
      <c r="I4" s="105">
        <f>I141</f>
        <v>534.7724499999999</v>
      </c>
      <c r="J4" s="151">
        <f>J141</f>
        <v>0</v>
      </c>
      <c r="K4" s="150">
        <f aca="true" t="shared" si="1" ref="K4:K10">I4+J4</f>
        <v>534.7724499999999</v>
      </c>
      <c r="L4" s="114">
        <f t="shared" si="0"/>
        <v>4.819320442584541</v>
      </c>
    </row>
    <row r="5" spans="1:12" ht="12.75">
      <c r="A5" s="133" t="s">
        <v>252</v>
      </c>
      <c r="B5" s="104">
        <v>179.78397862794472</v>
      </c>
      <c r="C5" s="105">
        <v>192.04868789385554</v>
      </c>
      <c r="D5" s="105">
        <v>192.04868789385554</v>
      </c>
      <c r="E5" s="105">
        <f>E234</f>
        <v>195.467</v>
      </c>
      <c r="F5" s="105">
        <f>F234</f>
        <v>197.803</v>
      </c>
      <c r="G5" s="105">
        <v>196</v>
      </c>
      <c r="H5" s="105">
        <f>H234</f>
        <v>1.8029999999999973</v>
      </c>
      <c r="I5" s="105">
        <f>I234</f>
        <v>197.803</v>
      </c>
      <c r="J5" s="151">
        <f>J234</f>
        <v>0</v>
      </c>
      <c r="K5" s="150">
        <f t="shared" si="1"/>
        <v>197.803</v>
      </c>
      <c r="L5" s="114">
        <f t="shared" si="0"/>
        <v>0</v>
      </c>
    </row>
    <row r="6" spans="1:12" ht="12.75">
      <c r="A6" s="133" t="s">
        <v>253</v>
      </c>
      <c r="B6" s="104">
        <v>89.34922858640213</v>
      </c>
      <c r="C6" s="105">
        <v>124.13558025385709</v>
      </c>
      <c r="D6" s="105">
        <v>73.76677978256784</v>
      </c>
      <c r="E6" s="105">
        <f>E47</f>
        <v>84.913</v>
      </c>
      <c r="F6" s="105">
        <f>F47</f>
        <v>94.65386</v>
      </c>
      <c r="G6" s="105">
        <v>71.059</v>
      </c>
      <c r="H6" s="105">
        <f>H47</f>
        <v>1.0636906665559476</v>
      </c>
      <c r="I6" s="105">
        <f>I47</f>
        <v>72.12269066655595</v>
      </c>
      <c r="J6" s="151">
        <f>J47</f>
        <v>-2.259840666555956</v>
      </c>
      <c r="K6" s="150">
        <f t="shared" si="1"/>
        <v>69.86285</v>
      </c>
      <c r="L6" s="114">
        <f t="shared" si="0"/>
        <v>-26.191229813554358</v>
      </c>
    </row>
    <row r="7" spans="1:12" ht="12.75">
      <c r="A7" s="133" t="s">
        <v>254</v>
      </c>
      <c r="B7" s="104">
        <v>245.93090486112</v>
      </c>
      <c r="C7" s="104">
        <v>228.76387713624683</v>
      </c>
      <c r="D7" s="104">
        <v>249.17046617699432</v>
      </c>
      <c r="E7" s="104">
        <f>E8+E9</f>
        <v>300.053</v>
      </c>
      <c r="F7" s="104">
        <f>F8+F9</f>
        <v>303.84765</v>
      </c>
      <c r="G7" s="104">
        <v>98.38</v>
      </c>
      <c r="H7" s="104">
        <f>H8+H9</f>
        <v>185.766982</v>
      </c>
      <c r="I7" s="104">
        <f>I8+I9</f>
        <v>284.146982</v>
      </c>
      <c r="J7" s="150">
        <f>J8+J9</f>
        <v>0</v>
      </c>
      <c r="K7" s="150">
        <f t="shared" si="1"/>
        <v>284.146982</v>
      </c>
      <c r="L7" s="114">
        <f t="shared" si="0"/>
        <v>-6.483732225672966</v>
      </c>
    </row>
    <row r="8" spans="1:12" s="162" customFormat="1" ht="12.75">
      <c r="A8" s="133" t="s">
        <v>255</v>
      </c>
      <c r="B8" s="104">
        <v>203.43</v>
      </c>
      <c r="C8" s="105">
        <v>218.55</v>
      </c>
      <c r="D8" s="105">
        <v>219.19</v>
      </c>
      <c r="E8" s="105">
        <f>E112+E201+E300+E318</f>
        <v>230.966</v>
      </c>
      <c r="F8" s="105">
        <f>F112+F201+F300+F318</f>
        <v>230.966</v>
      </c>
      <c r="G8" s="105">
        <v>0</v>
      </c>
      <c r="H8" s="105">
        <f>H112+H201+H300+H318</f>
        <v>230.06</v>
      </c>
      <c r="I8" s="105">
        <f>I112+I201+I300+I318</f>
        <v>230.09699999999998</v>
      </c>
      <c r="J8" s="151">
        <f>J112+J201+J300+J318</f>
        <v>0</v>
      </c>
      <c r="K8" s="150">
        <f t="shared" si="1"/>
        <v>230.09699999999998</v>
      </c>
      <c r="L8" s="114">
        <f t="shared" si="0"/>
        <v>-0.376245854368193</v>
      </c>
    </row>
    <row r="9" spans="1:12" ht="12.75">
      <c r="A9" s="133" t="s">
        <v>256</v>
      </c>
      <c r="B9" s="104">
        <f>B7-B8</f>
        <v>42.500904861120006</v>
      </c>
      <c r="C9" s="104">
        <f>C7-C8</f>
        <v>10.213877136246822</v>
      </c>
      <c r="D9" s="104">
        <f>D7-D8</f>
        <v>29.980466176994327</v>
      </c>
      <c r="E9" s="104">
        <f>E110+E111+E147+E270+E301+E302+E319+E320+E239</f>
        <v>69.08699999999999</v>
      </c>
      <c r="F9" s="104">
        <f>F110+F111+F147+F270+F301+F302+F319+F320+F239</f>
        <v>72.88165</v>
      </c>
      <c r="G9" s="104">
        <f>G7-G8</f>
        <v>98.38</v>
      </c>
      <c r="H9" s="104">
        <f>H110+H111+H147+H270+H301+H302+H319+H320</f>
        <v>-44.29301799999998</v>
      </c>
      <c r="I9" s="104">
        <f>I110+I111+I147+I270+I301+I302+I319+I320+I239</f>
        <v>54.049982000000014</v>
      </c>
      <c r="J9" s="150">
        <f>J110+J111+J147+J270+J301+J302+J319+J320+J239</f>
        <v>0</v>
      </c>
      <c r="K9" s="150">
        <f t="shared" si="1"/>
        <v>54.049982000000014</v>
      </c>
      <c r="L9" s="114">
        <f t="shared" si="0"/>
        <v>-25.838696022935792</v>
      </c>
    </row>
    <row r="10" spans="1:12" ht="12.75">
      <c r="A10" s="133" t="s">
        <v>257</v>
      </c>
      <c r="B10" s="104">
        <v>1331.3011510487902</v>
      </c>
      <c r="C10" s="105">
        <v>1624.5198450781638</v>
      </c>
      <c r="D10" s="105">
        <v>1315.6214055705395</v>
      </c>
      <c r="E10" s="105">
        <f>E50</f>
        <v>1546.0049999999999</v>
      </c>
      <c r="F10" s="105">
        <f>F50</f>
        <v>1524.0050700000002</v>
      </c>
      <c r="G10" s="105">
        <v>1416.056254559572</v>
      </c>
      <c r="H10" s="105">
        <f>H50</f>
        <v>34.04627544042776</v>
      </c>
      <c r="I10" s="105">
        <f>I50</f>
        <v>1450.1025299999997</v>
      </c>
      <c r="J10" s="151">
        <f>J50</f>
        <v>0</v>
      </c>
      <c r="K10" s="150">
        <f t="shared" si="1"/>
        <v>1450.1025299999997</v>
      </c>
      <c r="L10" s="114">
        <f t="shared" si="0"/>
        <v>-4.849231899208874</v>
      </c>
    </row>
    <row r="11" spans="1:12" ht="12.75">
      <c r="A11" s="134" t="s">
        <v>258</v>
      </c>
      <c r="B11" s="106">
        <f>SUM(B12:B13)</f>
        <v>2236.511270180103</v>
      </c>
      <c r="C11" s="106">
        <f>SUM(C12:C13)</f>
        <v>1964.4190204900747</v>
      </c>
      <c r="D11" s="106">
        <f>SUM(D12:D13)</f>
        <v>2516.7632105582093</v>
      </c>
      <c r="E11" s="106">
        <f>E12+E13</f>
        <v>2566.016000306776</v>
      </c>
      <c r="F11" s="106">
        <f>F12+F13</f>
        <v>2156.925550306776</v>
      </c>
      <c r="G11" s="106">
        <f>SUM(G12:G13)</f>
        <v>2121.902</v>
      </c>
      <c r="H11" s="106">
        <f>H12+H13</f>
        <v>350.0076375908585</v>
      </c>
      <c r="I11" s="106">
        <f>I12+I13</f>
        <v>2471.9096375908584</v>
      </c>
      <c r="J11" s="149">
        <f>J12+J13</f>
        <v>-77.3707778980399</v>
      </c>
      <c r="K11" s="157">
        <f>K12+K13</f>
        <v>2394.5388596928183</v>
      </c>
      <c r="L11" s="148">
        <f t="shared" si="0"/>
        <v>11.016296290442043</v>
      </c>
    </row>
    <row r="12" spans="1:12" ht="12.75">
      <c r="A12" s="133" t="s">
        <v>259</v>
      </c>
      <c r="B12" s="104">
        <v>315.36788823130905</v>
      </c>
      <c r="C12" s="105">
        <v>289.56431071287057</v>
      </c>
      <c r="D12" s="105">
        <v>263.31981595720936</v>
      </c>
      <c r="E12" s="105">
        <f>E52</f>
        <v>359.97053999999997</v>
      </c>
      <c r="F12" s="105">
        <f>F52</f>
        <v>345.16505</v>
      </c>
      <c r="G12" s="105">
        <v>211.63</v>
      </c>
      <c r="H12" s="105">
        <f aca="true" t="shared" si="2" ref="H12:J13">H52</f>
        <v>74.63577126593</v>
      </c>
      <c r="I12" s="105">
        <f t="shared" si="2"/>
        <v>286.26577126593</v>
      </c>
      <c r="J12" s="152">
        <f t="shared" si="2"/>
        <v>11.9820125</v>
      </c>
      <c r="K12" s="152">
        <f>I12+J12</f>
        <v>298.24778376593</v>
      </c>
      <c r="L12" s="114">
        <f t="shared" si="0"/>
        <v>-13.592704775315454</v>
      </c>
    </row>
    <row r="13" spans="1:12" ht="12.75">
      <c r="A13" s="133" t="s">
        <v>260</v>
      </c>
      <c r="B13" s="104">
        <v>1921.143381948794</v>
      </c>
      <c r="C13" s="104">
        <v>1674.854709777204</v>
      </c>
      <c r="D13" s="104">
        <v>2253.443394601</v>
      </c>
      <c r="E13" s="104">
        <f>E53</f>
        <v>2206.045460306776</v>
      </c>
      <c r="F13" s="104">
        <f>F53</f>
        <v>1811.760500306776</v>
      </c>
      <c r="G13" s="104">
        <v>1910.272</v>
      </c>
      <c r="H13" s="104">
        <f t="shared" si="2"/>
        <v>275.37186632492853</v>
      </c>
      <c r="I13" s="104">
        <f t="shared" si="2"/>
        <v>2185.6438663249282</v>
      </c>
      <c r="J13" s="150">
        <f t="shared" si="2"/>
        <v>-89.3527903980399</v>
      </c>
      <c r="K13" s="152">
        <f>I13+J13</f>
        <v>2096.2910759268884</v>
      </c>
      <c r="L13" s="114">
        <f t="shared" si="0"/>
        <v>15.704646147872978</v>
      </c>
    </row>
    <row r="14" spans="1:12" ht="12.75">
      <c r="A14" s="133" t="s">
        <v>261</v>
      </c>
      <c r="B14" s="105">
        <v>978.0385585366791</v>
      </c>
      <c r="C14" s="105">
        <v>885.0681266217582</v>
      </c>
      <c r="D14" s="105">
        <v>973.5405425372924</v>
      </c>
      <c r="E14" s="105">
        <f>E96+E281+E283+E285+E287+E289+E306+E328</f>
        <v>984.285</v>
      </c>
      <c r="F14" s="105">
        <f>F96+F281+F283+F285+F287+F289+F306+F328</f>
        <v>975.84702</v>
      </c>
      <c r="G14" s="105">
        <v>977.222</v>
      </c>
      <c r="H14" s="105">
        <f>H96+H281+H283+H285+H287+H289+H306+H328</f>
        <v>110.16513549730473</v>
      </c>
      <c r="I14" s="105">
        <f>I96+I281+I283+I285+I287+I289+I306+I328</f>
        <v>1097.6371354973048</v>
      </c>
      <c r="J14" s="152">
        <f>J54</f>
        <v>28.228109199999956</v>
      </c>
      <c r="K14" s="152">
        <f>I14+J14</f>
        <v>1125.865244697305</v>
      </c>
      <c r="L14" s="114">
        <f t="shared" si="0"/>
        <v>15.373129355593562</v>
      </c>
    </row>
    <row r="15" spans="1:12" ht="12.75">
      <c r="A15" s="134" t="s">
        <v>262</v>
      </c>
      <c r="B15" s="106">
        <f aca="true" t="shared" si="3" ref="B15:I15">B2-B11</f>
        <v>127.13186800966332</v>
      </c>
      <c r="C15" s="106">
        <f t="shared" si="3"/>
        <v>682.3986177188654</v>
      </c>
      <c r="D15" s="106">
        <f t="shared" si="3"/>
        <v>-185.0246349551462</v>
      </c>
      <c r="E15" s="106">
        <f t="shared" si="3"/>
        <v>66.68699969322415</v>
      </c>
      <c r="F15" s="106">
        <f t="shared" si="3"/>
        <v>473.5690296932239</v>
      </c>
      <c r="G15" s="106">
        <f t="shared" si="3"/>
        <v>160.72325455957161</v>
      </c>
      <c r="H15" s="106">
        <f t="shared" si="3"/>
        <v>-94.74893015043074</v>
      </c>
      <c r="I15" s="106">
        <f t="shared" si="3"/>
        <v>67.03801507569733</v>
      </c>
      <c r="J15" s="149">
        <f>J2-J11</f>
        <v>75.11093723148394</v>
      </c>
      <c r="K15" s="158">
        <f>K2-K11</f>
        <v>142.1489523071814</v>
      </c>
      <c r="L15" s="148">
        <f t="shared" si="0"/>
        <v>-69.98347793155627</v>
      </c>
    </row>
    <row r="16" spans="1:13" s="162" customFormat="1" ht="25.5">
      <c r="A16" s="135" t="s">
        <v>263</v>
      </c>
      <c r="B16" s="106">
        <f aca="true" t="shared" si="4" ref="B16:K16">B17+B18+B19+B20+B21+B22+B23+B24+B25+B26</f>
        <v>-1.3036761980238545</v>
      </c>
      <c r="C16" s="106">
        <f t="shared" si="4"/>
        <v>-29.55958265693504</v>
      </c>
      <c r="D16" s="106">
        <f t="shared" si="4"/>
        <v>-169.1918636473849</v>
      </c>
      <c r="E16" s="106">
        <f t="shared" si="4"/>
        <v>-231.606</v>
      </c>
      <c r="F16" s="106">
        <f t="shared" si="4"/>
        <v>-221.15019</v>
      </c>
      <c r="G16" s="106">
        <f t="shared" si="4"/>
        <v>-8.03</v>
      </c>
      <c r="H16" s="106">
        <f t="shared" si="4"/>
        <v>-502.85896</v>
      </c>
      <c r="I16" s="106">
        <f t="shared" si="4"/>
        <v>-521.82577</v>
      </c>
      <c r="J16" s="149">
        <f t="shared" si="4"/>
        <v>-568.9019999999999</v>
      </c>
      <c r="K16" s="158">
        <f t="shared" si="4"/>
        <v>-1090.7277699999997</v>
      </c>
      <c r="L16" s="148">
        <f t="shared" si="0"/>
        <v>393.20679760663995</v>
      </c>
      <c r="M16" s="112"/>
    </row>
    <row r="17" spans="1:12" ht="12.75">
      <c r="A17" s="136" t="s">
        <v>264</v>
      </c>
      <c r="B17" s="104">
        <v>107.60088453721576</v>
      </c>
      <c r="C17" s="105">
        <v>88.03778456661512</v>
      </c>
      <c r="D17" s="105">
        <v>0</v>
      </c>
      <c r="E17" s="105">
        <f>E57</f>
        <v>111.071</v>
      </c>
      <c r="F17" s="105">
        <f>F57</f>
        <v>111.04668</v>
      </c>
      <c r="G17" s="105">
        <v>0</v>
      </c>
      <c r="H17" s="105">
        <f>H57</f>
        <v>48.48</v>
      </c>
      <c r="I17" s="105">
        <f>I57</f>
        <v>48.48</v>
      </c>
      <c r="J17" s="152">
        <f>J57</f>
        <v>0</v>
      </c>
      <c r="K17" s="152">
        <f aca="true" t="shared" si="5" ref="K17:K26">I17+J17</f>
        <v>48.48</v>
      </c>
      <c r="L17" s="114">
        <f t="shared" si="0"/>
        <v>-56.342683995595365</v>
      </c>
    </row>
    <row r="18" spans="1:12" s="162" customFormat="1" ht="12.75">
      <c r="A18" s="136" t="s">
        <v>265</v>
      </c>
      <c r="B18" s="104">
        <v>-161.26919905922054</v>
      </c>
      <c r="C18" s="105">
        <v>-47.837390870860126</v>
      </c>
      <c r="D18" s="105">
        <v>-107.89399997443533</v>
      </c>
      <c r="E18" s="105">
        <f>E56</f>
        <v>-133.01</v>
      </c>
      <c r="F18" s="105">
        <f>F56</f>
        <v>-122.81618999999999</v>
      </c>
      <c r="G18" s="105">
        <v>-8.1</v>
      </c>
      <c r="H18" s="105">
        <f>H56</f>
        <v>-137.77549</v>
      </c>
      <c r="I18" s="105">
        <f>I56</f>
        <v>-156.81230000000002</v>
      </c>
      <c r="J18" s="152">
        <f>J56</f>
        <v>-125.51899999999999</v>
      </c>
      <c r="K18" s="152">
        <f t="shared" si="5"/>
        <v>-282.3313</v>
      </c>
      <c r="L18" s="114">
        <f t="shared" si="0"/>
        <v>129.88117446079383</v>
      </c>
    </row>
    <row r="19" spans="1:12" ht="38.25">
      <c r="A19" s="137" t="s">
        <v>266</v>
      </c>
      <c r="B19" s="104">
        <v>82.07354888601996</v>
      </c>
      <c r="C19" s="105">
        <v>33.43857451459103</v>
      </c>
      <c r="D19" s="105">
        <v>36.911</v>
      </c>
      <c r="E19" s="105">
        <f>E58</f>
        <v>36.911</v>
      </c>
      <c r="F19" s="105">
        <f>F58</f>
        <v>36.911</v>
      </c>
      <c r="G19" s="105">
        <v>0</v>
      </c>
      <c r="H19" s="105">
        <f aca="true" t="shared" si="6" ref="H19:J20">H58</f>
        <v>67.215</v>
      </c>
      <c r="I19" s="105">
        <f t="shared" si="6"/>
        <v>67.215</v>
      </c>
      <c r="J19" s="152">
        <f t="shared" si="6"/>
        <v>0</v>
      </c>
      <c r="K19" s="152">
        <f t="shared" si="5"/>
        <v>67.215</v>
      </c>
      <c r="L19" s="114">
        <f t="shared" si="0"/>
        <v>82.1001869361437</v>
      </c>
    </row>
    <row r="20" spans="1:12" s="162" customFormat="1" ht="25.5">
      <c r="A20" s="136" t="s">
        <v>267</v>
      </c>
      <c r="B20" s="104">
        <v>-17.805234364015185</v>
      </c>
      <c r="C20" s="105">
        <v>-104.25260861784668</v>
      </c>
      <c r="D20" s="105">
        <v>-94.87276521066386</v>
      </c>
      <c r="E20" s="105">
        <f>E59</f>
        <v>-252.026</v>
      </c>
      <c r="F20" s="105">
        <f>F59</f>
        <v>-252.02572</v>
      </c>
      <c r="G20" s="105">
        <v>0</v>
      </c>
      <c r="H20" s="105">
        <f t="shared" si="6"/>
        <v>-485.54857000000004</v>
      </c>
      <c r="I20" s="105">
        <f t="shared" si="6"/>
        <v>-485.54857000000004</v>
      </c>
      <c r="J20" s="152">
        <f t="shared" si="6"/>
        <v>-437.575</v>
      </c>
      <c r="K20" s="152">
        <f t="shared" si="5"/>
        <v>-923.12357</v>
      </c>
      <c r="L20" s="114">
        <f t="shared" si="0"/>
        <v>266.28149301587155</v>
      </c>
    </row>
    <row r="21" spans="1:12" s="162" customFormat="1" ht="12.75">
      <c r="A21" s="138" t="s">
        <v>268</v>
      </c>
      <c r="B21" s="104">
        <f>'[1]Eelarve aruanne'!E42+'[1]Eelarve aruanne'!E44</f>
        <v>0</v>
      </c>
      <c r="C21" s="104">
        <f>'[1]Eelarve aruanne'!F42+'[1]Eelarve aruanne'!F44</f>
        <v>0</v>
      </c>
      <c r="D21" s="104">
        <f>'[1]Eelarve aruanne'!G42+'[1]Eelarve aruanne'!G44</f>
        <v>0</v>
      </c>
      <c r="E21" s="104">
        <v>0</v>
      </c>
      <c r="F21" s="104">
        <v>0</v>
      </c>
      <c r="G21" s="104">
        <f>'[1]Eelarve aruanne'!J42+'[1]Eelarve aruanne'!J44</f>
        <v>0</v>
      </c>
      <c r="H21" s="104">
        <v>0</v>
      </c>
      <c r="I21" s="104">
        <v>0</v>
      </c>
      <c r="J21" s="150">
        <v>0</v>
      </c>
      <c r="K21" s="152">
        <f t="shared" si="5"/>
        <v>0</v>
      </c>
      <c r="L21" s="148"/>
    </row>
    <row r="22" spans="1:12" ht="12.75">
      <c r="A22" s="138" t="s">
        <v>269</v>
      </c>
      <c r="B22" s="104">
        <f>'[1]Eelarve aruanne'!E43+'[1]Eelarve aruanne'!E45</f>
        <v>0</v>
      </c>
      <c r="C22" s="104">
        <f>'[1]Eelarve aruanne'!F43+'[1]Eelarve aruanne'!F45</f>
        <v>0</v>
      </c>
      <c r="D22" s="104">
        <f>'[1]Eelarve aruanne'!G43+'[1]Eelarve aruanne'!G45</f>
        <v>0</v>
      </c>
      <c r="E22" s="104">
        <v>0</v>
      </c>
      <c r="F22" s="104">
        <v>0</v>
      </c>
      <c r="G22" s="104">
        <f>'[1]Eelarve aruanne'!J43+'[1]Eelarve aruanne'!J45</f>
        <v>0</v>
      </c>
      <c r="H22" s="104">
        <v>0</v>
      </c>
      <c r="I22" s="104">
        <v>0</v>
      </c>
      <c r="J22" s="150">
        <v>0</v>
      </c>
      <c r="K22" s="152">
        <f t="shared" si="5"/>
        <v>0</v>
      </c>
      <c r="L22" s="148"/>
    </row>
    <row r="23" spans="1:12" s="162" customFormat="1" ht="12.75">
      <c r="A23" s="139" t="s">
        <v>270</v>
      </c>
      <c r="B23" s="104">
        <f>'[1]Eelarve aruanne'!E46</f>
        <v>0</v>
      </c>
      <c r="C23" s="104">
        <f>'[1]Eelarve aruanne'!F46</f>
        <v>0</v>
      </c>
      <c r="D23" s="104">
        <f>'[1]Eelarve aruanne'!G46</f>
        <v>0</v>
      </c>
      <c r="E23" s="104">
        <v>0</v>
      </c>
      <c r="F23" s="104">
        <v>0</v>
      </c>
      <c r="G23" s="104">
        <f>'[1]Eelarve aruanne'!J46</f>
        <v>0</v>
      </c>
      <c r="H23" s="104">
        <v>0</v>
      </c>
      <c r="I23" s="104">
        <v>0</v>
      </c>
      <c r="J23" s="150">
        <v>0</v>
      </c>
      <c r="K23" s="152">
        <f t="shared" si="5"/>
        <v>0</v>
      </c>
      <c r="L23" s="148"/>
    </row>
    <row r="24" spans="1:12" ht="12.75">
      <c r="A24" s="140" t="s">
        <v>271</v>
      </c>
      <c r="B24" s="104">
        <f>'[1]Eelarve aruanne'!E47</f>
        <v>0</v>
      </c>
      <c r="C24" s="104">
        <f>'[1]Eelarve aruanne'!F47</f>
        <v>0</v>
      </c>
      <c r="D24" s="104">
        <f>'[1]Eelarve aruanne'!G47</f>
        <v>0</v>
      </c>
      <c r="E24" s="104">
        <v>0</v>
      </c>
      <c r="F24" s="104">
        <v>0</v>
      </c>
      <c r="G24" s="104">
        <f>'[1]Eelarve aruanne'!J47</f>
        <v>0</v>
      </c>
      <c r="H24" s="104">
        <v>0</v>
      </c>
      <c r="I24" s="104">
        <v>0</v>
      </c>
      <c r="J24" s="150">
        <v>0</v>
      </c>
      <c r="K24" s="152">
        <f t="shared" si="5"/>
        <v>0</v>
      </c>
      <c r="L24" s="148"/>
    </row>
    <row r="25" spans="1:12" ht="12.75">
      <c r="A25" s="136" t="s">
        <v>272</v>
      </c>
      <c r="B25" s="104">
        <v>9.828370380785602</v>
      </c>
      <c r="C25" s="105">
        <v>9.831494382166094</v>
      </c>
      <c r="D25" s="105">
        <v>4.590901537714264</v>
      </c>
      <c r="E25" s="105">
        <f>E154</f>
        <v>13.752</v>
      </c>
      <c r="F25" s="105">
        <f>F154</f>
        <v>13.846440000000001</v>
      </c>
      <c r="G25" s="105">
        <v>8</v>
      </c>
      <c r="H25" s="105">
        <f aca="true" t="shared" si="7" ref="H25:J26">H154</f>
        <v>2.82851</v>
      </c>
      <c r="I25" s="105">
        <f t="shared" si="7"/>
        <v>10.82851</v>
      </c>
      <c r="J25" s="152">
        <f t="shared" si="7"/>
        <v>0</v>
      </c>
      <c r="K25" s="152">
        <f t="shared" si="5"/>
        <v>10.82851</v>
      </c>
      <c r="L25" s="114">
        <f t="shared" si="0"/>
        <v>-21.795710666424014</v>
      </c>
    </row>
    <row r="26" spans="1:12" ht="12.75">
      <c r="A26" s="136" t="s">
        <v>273</v>
      </c>
      <c r="B26" s="104">
        <v>-21.732046578809456</v>
      </c>
      <c r="C26" s="105">
        <v>-8.777436631600477</v>
      </c>
      <c r="D26" s="105">
        <v>-7.927</v>
      </c>
      <c r="E26" s="105">
        <f>E155</f>
        <v>-8.304</v>
      </c>
      <c r="F26" s="105">
        <f>F155</f>
        <v>-8.1124</v>
      </c>
      <c r="G26" s="105">
        <v>-7.93</v>
      </c>
      <c r="H26" s="105">
        <f t="shared" si="7"/>
        <v>1.94159</v>
      </c>
      <c r="I26" s="105">
        <f t="shared" si="7"/>
        <v>-5.98841</v>
      </c>
      <c r="J26" s="152">
        <f t="shared" si="7"/>
        <v>-5.808</v>
      </c>
      <c r="K26" s="152">
        <f t="shared" si="5"/>
        <v>-11.79641</v>
      </c>
      <c r="L26" s="114">
        <f t="shared" si="0"/>
        <v>45.41208520289928</v>
      </c>
    </row>
    <row r="27" spans="1:12" ht="12.75">
      <c r="A27" s="135" t="s">
        <v>274</v>
      </c>
      <c r="B27" s="106">
        <f aca="true" t="shared" si="8" ref="B27:J27">B15+B16</f>
        <v>125.82819181163947</v>
      </c>
      <c r="C27" s="106">
        <f t="shared" si="8"/>
        <v>652.8390350619303</v>
      </c>
      <c r="D27" s="106">
        <f t="shared" si="8"/>
        <v>-354.21649860253115</v>
      </c>
      <c r="E27" s="106">
        <f t="shared" si="8"/>
        <v>-164.91900030677584</v>
      </c>
      <c r="F27" s="106">
        <f t="shared" si="8"/>
        <v>252.4188396932239</v>
      </c>
      <c r="G27" s="106">
        <f t="shared" si="8"/>
        <v>152.6932545595716</v>
      </c>
      <c r="H27" s="106">
        <f t="shared" si="8"/>
        <v>-597.6078901504308</v>
      </c>
      <c r="I27" s="106">
        <f t="shared" si="8"/>
        <v>-454.7877549243027</v>
      </c>
      <c r="J27" s="149">
        <f t="shared" si="8"/>
        <v>-493.791062768516</v>
      </c>
      <c r="K27" s="157">
        <f>K15+K16</f>
        <v>-948.5788176928183</v>
      </c>
      <c r="L27" s="148">
        <f t="shared" si="0"/>
        <v>-475.79557011103816</v>
      </c>
    </row>
    <row r="28" spans="1:12" s="162" customFormat="1" ht="12.75">
      <c r="A28" s="135" t="s">
        <v>275</v>
      </c>
      <c r="B28" s="106">
        <f aca="true" t="shared" si="9" ref="B28:H28">B29+B30</f>
        <v>-148.641841678064</v>
      </c>
      <c r="C28" s="106">
        <f t="shared" si="9"/>
        <v>-148.641780322882</v>
      </c>
      <c r="D28" s="106">
        <f t="shared" si="9"/>
        <v>-148.64174964529</v>
      </c>
      <c r="E28" s="106">
        <f t="shared" si="9"/>
        <v>-148.64</v>
      </c>
      <c r="F28" s="106">
        <f>F29+F30</f>
        <v>-148.64</v>
      </c>
      <c r="G28" s="106">
        <f t="shared" si="9"/>
        <v>-148.64</v>
      </c>
      <c r="H28" s="106">
        <f t="shared" si="9"/>
        <v>0</v>
      </c>
      <c r="I28" s="106">
        <f>I29+I30</f>
        <v>-148.64</v>
      </c>
      <c r="J28" s="149">
        <f>J29+J30</f>
        <v>863.723</v>
      </c>
      <c r="K28" s="149">
        <f>K29+K30</f>
        <v>715.083</v>
      </c>
      <c r="L28" s="148">
        <f t="shared" si="0"/>
        <v>-581.0838266953714</v>
      </c>
    </row>
    <row r="29" spans="1:12" ht="12.75">
      <c r="A29" s="141" t="s">
        <v>276</v>
      </c>
      <c r="B29" s="104">
        <f>'[1]Eelarve aruanne'!E52</f>
        <v>0</v>
      </c>
      <c r="C29" s="104">
        <f>'[1]Eelarve aruanne'!F52</f>
        <v>0</v>
      </c>
      <c r="D29" s="104">
        <f>'[1]Eelarve aruanne'!G52</f>
        <v>0</v>
      </c>
      <c r="E29" s="104"/>
      <c r="F29" s="105">
        <v>0</v>
      </c>
      <c r="G29" s="104">
        <f>'[1]Eelarve aruanne'!J52</f>
        <v>0</v>
      </c>
      <c r="H29" s="105">
        <v>0</v>
      </c>
      <c r="I29" s="105">
        <v>0</v>
      </c>
      <c r="J29" s="152">
        <v>875.632</v>
      </c>
      <c r="K29" s="152">
        <f>I29+J29</f>
        <v>875.632</v>
      </c>
      <c r="L29" s="148"/>
    </row>
    <row r="30" spans="1:12" ht="12.75">
      <c r="A30" s="141" t="s">
        <v>277</v>
      </c>
      <c r="B30" s="104">
        <v>-148.641841678064</v>
      </c>
      <c r="C30" s="105">
        <v>-148.641780322882</v>
      </c>
      <c r="D30" s="105">
        <v>-148.64174964529</v>
      </c>
      <c r="E30" s="105">
        <v>-148.64</v>
      </c>
      <c r="F30" s="105">
        <v>-148.64</v>
      </c>
      <c r="G30" s="105">
        <v>-148.64</v>
      </c>
      <c r="H30" s="105">
        <v>0</v>
      </c>
      <c r="I30" s="105">
        <v>-148.64</v>
      </c>
      <c r="J30" s="152">
        <v>-11.909</v>
      </c>
      <c r="K30" s="152">
        <f>I30+J30</f>
        <v>-160.54899999999998</v>
      </c>
      <c r="L30" s="114">
        <f t="shared" si="0"/>
        <v>8.011975242195902</v>
      </c>
    </row>
    <row r="31" spans="1:12" s="162" customFormat="1" ht="38.25">
      <c r="A31" s="142" t="s">
        <v>278</v>
      </c>
      <c r="B31" s="107">
        <v>-22.813649866424527</v>
      </c>
      <c r="C31" s="107">
        <v>504.1972547390483</v>
      </c>
      <c r="D31" s="107">
        <v>-502.85824824782117</v>
      </c>
      <c r="E31" s="107">
        <f>E27+E28</f>
        <v>-313.55900030677583</v>
      </c>
      <c r="F31" s="107">
        <f>F27+F28</f>
        <v>103.77883969322392</v>
      </c>
      <c r="G31" s="107">
        <v>4.05325455957163</v>
      </c>
      <c r="H31" s="107">
        <f>H27+H28</f>
        <v>-597.6078901504308</v>
      </c>
      <c r="I31" s="107">
        <f>I27+I28</f>
        <v>-603.4277549243027</v>
      </c>
      <c r="J31" s="153">
        <f>J27+J28</f>
        <v>369.93193723148397</v>
      </c>
      <c r="K31" s="153">
        <f>K27+K28</f>
        <v>-233.49581769281838</v>
      </c>
      <c r="L31" s="148"/>
    </row>
    <row r="32" spans="1:12" ht="12.75">
      <c r="A32" s="141"/>
      <c r="B32" s="105"/>
      <c r="C32" s="105"/>
      <c r="D32" s="105"/>
      <c r="E32" s="105"/>
      <c r="F32" s="105"/>
      <c r="G32" s="105"/>
      <c r="H32" s="105"/>
      <c r="I32" s="105"/>
      <c r="L32" s="148"/>
    </row>
    <row r="33" spans="1:12" ht="38.25">
      <c r="A33" s="142" t="s">
        <v>279</v>
      </c>
      <c r="B33" s="106">
        <v>245.84131760254624</v>
      </c>
      <c r="C33" s="107">
        <f>B33+C31</f>
        <v>750.0385723415945</v>
      </c>
      <c r="D33" s="107">
        <f>C33+D31</f>
        <v>247.18032409377338</v>
      </c>
      <c r="E33" s="107">
        <f>C33+E31</f>
        <v>436.4795720348187</v>
      </c>
      <c r="F33" s="107">
        <f>C33+F31</f>
        <v>853.8174120348185</v>
      </c>
      <c r="G33" s="107">
        <f>E33+G31</f>
        <v>440.5328265943904</v>
      </c>
      <c r="H33" s="107">
        <f>I33-G33</f>
        <v>-190.14316948387454</v>
      </c>
      <c r="I33" s="107">
        <f>F33+I31</f>
        <v>250.38965711051583</v>
      </c>
      <c r="J33" s="153">
        <f>K33-I33</f>
        <v>369.9319372314843</v>
      </c>
      <c r="K33" s="153">
        <f>F33+K31</f>
        <v>620.3215943420001</v>
      </c>
      <c r="L33" s="148"/>
    </row>
    <row r="34" spans="1:12" ht="25.5">
      <c r="A34" s="142" t="s">
        <v>288</v>
      </c>
      <c r="B34" s="106">
        <v>89.9915636623931</v>
      </c>
      <c r="C34" s="107">
        <v>123.41392662441113</v>
      </c>
      <c r="D34" s="107">
        <v>123.414</v>
      </c>
      <c r="E34" s="107">
        <v>123.414</v>
      </c>
      <c r="F34" s="107">
        <v>123.414</v>
      </c>
      <c r="G34" s="107">
        <v>246.828</v>
      </c>
      <c r="H34" s="107">
        <f>I34-G34</f>
        <v>3.5616571105158243</v>
      </c>
      <c r="I34" s="107">
        <f>I33</f>
        <v>250.38965711051583</v>
      </c>
      <c r="J34" s="153">
        <f>J33</f>
        <v>369.9319372314843</v>
      </c>
      <c r="K34" s="153">
        <f>K33</f>
        <v>620.3215943420001</v>
      </c>
      <c r="L34" s="148"/>
    </row>
    <row r="35" spans="1:12" ht="12.75">
      <c r="A35" s="142" t="s">
        <v>289</v>
      </c>
      <c r="B35" s="106">
        <f aca="true" t="shared" si="10" ref="B35:H35">B33-B34</f>
        <v>155.84975394015314</v>
      </c>
      <c r="C35" s="106">
        <f t="shared" si="10"/>
        <v>626.6246457171834</v>
      </c>
      <c r="D35" s="106">
        <f t="shared" si="10"/>
        <v>123.76632409377338</v>
      </c>
      <c r="E35" s="106">
        <f t="shared" si="10"/>
        <v>313.06557203481873</v>
      </c>
      <c r="F35" s="106">
        <f t="shared" si="10"/>
        <v>730.4034120348185</v>
      </c>
      <c r="G35" s="106">
        <f t="shared" si="10"/>
        <v>193.70482659439037</v>
      </c>
      <c r="H35" s="106">
        <f t="shared" si="10"/>
        <v>-193.70482659439037</v>
      </c>
      <c r="I35" s="106">
        <f>I33-I34</f>
        <v>0</v>
      </c>
      <c r="J35" s="149">
        <f>J33-J34</f>
        <v>0</v>
      </c>
      <c r="K35" s="149">
        <v>0</v>
      </c>
      <c r="L35" s="148"/>
    </row>
    <row r="36" spans="1:12" ht="25.5">
      <c r="A36" s="143" t="s">
        <v>280</v>
      </c>
      <c r="B36" s="108">
        <v>595.67</v>
      </c>
      <c r="C36" s="105">
        <v>445.93</v>
      </c>
      <c r="D36" s="105">
        <v>297.28</v>
      </c>
      <c r="E36" s="105">
        <v>297.28</v>
      </c>
      <c r="F36" s="107">
        <v>297.28</v>
      </c>
      <c r="G36" s="107">
        <v>148.64</v>
      </c>
      <c r="H36" s="107">
        <f>I36-G36</f>
        <v>0</v>
      </c>
      <c r="I36" s="107">
        <v>148.64</v>
      </c>
      <c r="J36" s="153">
        <f>J29+J30</f>
        <v>863.723</v>
      </c>
      <c r="K36" s="153">
        <f>I36+J36</f>
        <v>1012.3629999999999</v>
      </c>
      <c r="L36" s="148"/>
    </row>
    <row r="37" spans="1:12" ht="12.75">
      <c r="A37" s="144" t="s">
        <v>287</v>
      </c>
      <c r="B37" s="108">
        <f>'[1]Eelarve aruanne'!E174</f>
        <v>0</v>
      </c>
      <c r="C37" s="108">
        <f>'[1]Eelarve aruanne'!F174</f>
        <v>0</v>
      </c>
      <c r="D37" s="108">
        <f>'[1]Eelarve aruanne'!G174</f>
        <v>0</v>
      </c>
      <c r="E37" s="108">
        <f>'[1]Eelarve aruanne'!H174</f>
        <v>0</v>
      </c>
      <c r="F37" s="108">
        <f>'[1]Eelarve aruanne'!I174</f>
        <v>0</v>
      </c>
      <c r="G37" s="108">
        <f>'[1]Eelarve aruanne'!J174</f>
        <v>0</v>
      </c>
      <c r="H37" s="108">
        <f>'[1]Eelarve aruanne'!K174</f>
        <v>0</v>
      </c>
      <c r="I37" s="108">
        <f>'[1]Eelarve aruanne'!L174</f>
        <v>0</v>
      </c>
      <c r="J37" s="154">
        <f>'[1]Eelarve aruanne'!M174</f>
        <v>0</v>
      </c>
      <c r="K37" s="154">
        <v>0</v>
      </c>
      <c r="L37" s="148"/>
    </row>
    <row r="38" spans="1:11" ht="12.75">
      <c r="A38" s="142" t="s">
        <v>281</v>
      </c>
      <c r="B38" s="104">
        <f aca="true" t="shared" si="11" ref="B38:G38">B36-B33</f>
        <v>349.8286823974537</v>
      </c>
      <c r="C38" s="104">
        <f t="shared" si="11"/>
        <v>-304.10857234159454</v>
      </c>
      <c r="D38" s="104">
        <f t="shared" si="11"/>
        <v>50.099675906226594</v>
      </c>
      <c r="E38" s="104">
        <f t="shared" si="11"/>
        <v>-139.19957203481874</v>
      </c>
      <c r="F38" s="104">
        <f>F36-F33</f>
        <v>-556.5374120348185</v>
      </c>
      <c r="G38" s="104">
        <f t="shared" si="11"/>
        <v>-291.8928265943904</v>
      </c>
      <c r="H38" s="104">
        <f>H36-H33</f>
        <v>190.14316948387454</v>
      </c>
      <c r="I38" s="104">
        <f>I36-I33</f>
        <v>-101.74965711051584</v>
      </c>
      <c r="J38" s="150">
        <f>J36-J33</f>
        <v>493.79106276851564</v>
      </c>
      <c r="K38" s="150">
        <f>K36-K33</f>
        <v>392.0414056579998</v>
      </c>
    </row>
    <row r="39" spans="1:12" s="162" customFormat="1" ht="12.75">
      <c r="A39" s="142" t="s">
        <v>282</v>
      </c>
      <c r="B39" s="145">
        <f aca="true" t="shared" si="12" ref="B39:I39">B38/B2</f>
        <v>0.14800401834998472</v>
      </c>
      <c r="C39" s="145">
        <f t="shared" si="12"/>
        <v>-0.11489592934229502</v>
      </c>
      <c r="D39" s="145">
        <f t="shared" si="12"/>
        <v>0.021485974641590855</v>
      </c>
      <c r="E39" s="145">
        <f t="shared" si="12"/>
        <v>-0.052873253091905444</v>
      </c>
      <c r="F39" s="132">
        <f t="shared" si="12"/>
        <v>-0.21157139659828478</v>
      </c>
      <c r="G39" s="132">
        <f t="shared" si="12"/>
        <v>-0.12787592970476908</v>
      </c>
      <c r="H39" s="132">
        <v>0</v>
      </c>
      <c r="I39" s="132">
        <f t="shared" si="12"/>
        <v>-0.04007552381147056</v>
      </c>
      <c r="J39" s="132">
        <v>0</v>
      </c>
      <c r="K39" s="132">
        <f>K38/K2</f>
        <v>0.154548543105469</v>
      </c>
      <c r="L39" s="114"/>
    </row>
    <row r="40" spans="1:11" ht="25.5">
      <c r="A40" s="142" t="s">
        <v>283</v>
      </c>
      <c r="B40" s="104">
        <f aca="true" t="shared" si="13" ref="B40:K40">IF(B15*6&gt;B2,B2+B37,IF(B15*6&lt;0.6*B2,0.6*B2+B37,B15*6+B37))</f>
        <v>1418.1858829138598</v>
      </c>
      <c r="C40" s="104">
        <f t="shared" si="13"/>
        <v>2646.81763820894</v>
      </c>
      <c r="D40" s="104">
        <f t="shared" si="13"/>
        <v>1399.0431453618378</v>
      </c>
      <c r="E40" s="104">
        <f t="shared" si="13"/>
        <v>1579.6218</v>
      </c>
      <c r="F40" s="104">
        <f t="shared" si="13"/>
        <v>2630.49458</v>
      </c>
      <c r="G40" s="104">
        <f t="shared" si="13"/>
        <v>1369.575152735743</v>
      </c>
      <c r="H40" s="104">
        <f t="shared" si="13"/>
        <v>153.15522446425666</v>
      </c>
      <c r="I40" s="104">
        <f t="shared" si="13"/>
        <v>1523.3685915999333</v>
      </c>
      <c r="J40" s="150">
        <f t="shared" si="13"/>
        <v>-2.259840666555956</v>
      </c>
      <c r="K40" s="150">
        <f t="shared" si="13"/>
        <v>1522.0126871999998</v>
      </c>
    </row>
    <row r="41" spans="1:12" s="162" customFormat="1" ht="25.5">
      <c r="A41" s="142" t="s">
        <v>284</v>
      </c>
      <c r="B41" s="145">
        <f aca="true" t="shared" si="14" ref="B41:I41">B40/B2</f>
        <v>0.6</v>
      </c>
      <c r="C41" s="145">
        <f t="shared" si="14"/>
        <v>1</v>
      </c>
      <c r="D41" s="145">
        <f t="shared" si="14"/>
        <v>0.6</v>
      </c>
      <c r="E41" s="145">
        <f t="shared" si="14"/>
        <v>0.6</v>
      </c>
      <c r="F41" s="132">
        <f t="shared" si="14"/>
        <v>1</v>
      </c>
      <c r="G41" s="132">
        <f t="shared" si="14"/>
        <v>0.6</v>
      </c>
      <c r="H41" s="132">
        <f t="shared" si="14"/>
        <v>0.6</v>
      </c>
      <c r="I41" s="132">
        <f t="shared" si="14"/>
        <v>0.6</v>
      </c>
      <c r="J41" s="132">
        <v>0</v>
      </c>
      <c r="K41" s="132">
        <f>K40/K2</f>
        <v>0.6</v>
      </c>
      <c r="L41" s="152"/>
    </row>
    <row r="42" spans="1:11" ht="25.5">
      <c r="A42" s="142" t="s">
        <v>285</v>
      </c>
      <c r="B42" s="104">
        <f aca="true" t="shared" si="15" ref="B42:K42">B40-B38</f>
        <v>1068.357200516406</v>
      </c>
      <c r="C42" s="104">
        <f t="shared" si="15"/>
        <v>2950.9262105505345</v>
      </c>
      <c r="D42" s="104">
        <f t="shared" si="15"/>
        <v>1348.9434694556112</v>
      </c>
      <c r="E42" s="104">
        <f t="shared" si="15"/>
        <v>1718.8213720348185</v>
      </c>
      <c r="F42" s="104">
        <f t="shared" si="15"/>
        <v>3187.0319920348184</v>
      </c>
      <c r="G42" s="104">
        <f t="shared" si="15"/>
        <v>1661.4679793301334</v>
      </c>
      <c r="H42" s="104">
        <f t="shared" si="15"/>
        <v>-36.98794501961788</v>
      </c>
      <c r="I42" s="104">
        <f t="shared" si="15"/>
        <v>1625.1182487104493</v>
      </c>
      <c r="J42" s="150">
        <f t="shared" si="15"/>
        <v>-496.0509034350716</v>
      </c>
      <c r="K42" s="150">
        <f t="shared" si="15"/>
        <v>1129.971281542</v>
      </c>
    </row>
    <row r="43" spans="1:9" ht="12.75">
      <c r="A43" s="145"/>
      <c r="B43" s="145"/>
      <c r="C43" s="141"/>
      <c r="D43" s="141"/>
      <c r="E43" s="141"/>
      <c r="F43" s="105"/>
      <c r="G43" s="141"/>
      <c r="H43" s="105"/>
      <c r="I43" s="105"/>
    </row>
    <row r="44" spans="1:12" ht="12.75">
      <c r="A44" s="146" t="s">
        <v>286</v>
      </c>
      <c r="B44" s="146">
        <f aca="true" t="shared" si="16" ref="B44:H44">B27+B28-B31</f>
        <v>0</v>
      </c>
      <c r="C44" s="146">
        <f t="shared" si="16"/>
        <v>0</v>
      </c>
      <c r="D44" s="146">
        <f t="shared" si="16"/>
        <v>0</v>
      </c>
      <c r="E44" s="146">
        <f t="shared" si="16"/>
        <v>0</v>
      </c>
      <c r="F44" s="146">
        <f t="shared" si="16"/>
        <v>0</v>
      </c>
      <c r="G44" s="146">
        <f t="shared" si="16"/>
        <v>0</v>
      </c>
      <c r="H44" s="146">
        <f t="shared" si="16"/>
        <v>0</v>
      </c>
      <c r="I44" s="146">
        <f>I27+I28-I31</f>
        <v>0</v>
      </c>
      <c r="J44" s="155">
        <f>J27+J28-J31</f>
        <v>0</v>
      </c>
      <c r="K44" s="155">
        <f>K27+K28-K31</f>
        <v>0</v>
      </c>
      <c r="L44" s="148"/>
    </row>
    <row r="45" spans="1:12" ht="12.75">
      <c r="A45" s="146"/>
      <c r="B45" s="146"/>
      <c r="C45" s="146"/>
      <c r="D45" s="146"/>
      <c r="E45" s="146"/>
      <c r="F45" s="146"/>
      <c r="G45" s="146"/>
      <c r="H45" s="105"/>
      <c r="I45" s="105"/>
      <c r="L45" s="148"/>
    </row>
    <row r="46" spans="1:12" ht="12.75">
      <c r="A46" s="107" t="s">
        <v>14</v>
      </c>
      <c r="B46" s="107">
        <v>2363.6431381897664</v>
      </c>
      <c r="C46" s="107">
        <v>2646.81763820894</v>
      </c>
      <c r="D46" s="107">
        <v>2331.738575603063</v>
      </c>
      <c r="E46" s="107">
        <f>E47+E48+E49+E50</f>
        <v>2632.7029999999995</v>
      </c>
      <c r="F46" s="107">
        <f>F47+F48+F49+F50</f>
        <v>2630.4945800000005</v>
      </c>
      <c r="G46" s="107">
        <v>2282.6252545595717</v>
      </c>
      <c r="H46" s="107">
        <f>H47+H48+H49+H50</f>
        <v>256.3223981069837</v>
      </c>
      <c r="I46" s="107">
        <f>I47+I48+I49+I50</f>
        <v>2538.9476526665558</v>
      </c>
      <c r="J46" s="153">
        <f>J47+J48+J49+J50</f>
        <v>-2.259840666555956</v>
      </c>
      <c r="K46" s="153">
        <f>I46+J46</f>
        <v>2536.6878119999997</v>
      </c>
      <c r="L46" s="148">
        <f t="shared" si="0"/>
        <v>-3.566126640717158</v>
      </c>
    </row>
    <row r="47" spans="1:12" ht="12.75">
      <c r="A47" s="105" t="s">
        <v>16</v>
      </c>
      <c r="B47" s="105">
        <v>89.34922858640213</v>
      </c>
      <c r="C47" s="105">
        <v>124.13558025385709</v>
      </c>
      <c r="D47" s="105">
        <v>73.76677978256784</v>
      </c>
      <c r="E47" s="105">
        <f>E89+E264+E295+E312</f>
        <v>84.913</v>
      </c>
      <c r="F47" s="105">
        <f>F89+F264+F295+F312</f>
        <v>94.65386</v>
      </c>
      <c r="G47" s="105">
        <v>71.059</v>
      </c>
      <c r="H47" s="105">
        <f>H89+H264+H295+H312</f>
        <v>1.0636906665559476</v>
      </c>
      <c r="I47" s="105">
        <f>I89+I264+I295+I312</f>
        <v>72.12269066655595</v>
      </c>
      <c r="J47" s="152">
        <f>J89+J264+J295+J312</f>
        <v>-2.259840666555956</v>
      </c>
      <c r="K47" s="152">
        <f aca="true" t="shared" si="17" ref="K47:K60">I47+J47</f>
        <v>69.86285</v>
      </c>
      <c r="L47" s="114">
        <f t="shared" si="0"/>
        <v>-26.191229813554358</v>
      </c>
    </row>
    <row r="48" spans="1:12" ht="12.75">
      <c r="A48" s="105" t="s">
        <v>18</v>
      </c>
      <c r="B48" s="105">
        <v>697.0618536934543</v>
      </c>
      <c r="C48" s="105">
        <v>669.3983357406721</v>
      </c>
      <c r="D48" s="105">
        <v>693.1799240729615</v>
      </c>
      <c r="E48" s="105">
        <f>E90</f>
        <v>701.732</v>
      </c>
      <c r="F48" s="105">
        <f>F90</f>
        <v>707.988</v>
      </c>
      <c r="G48" s="105">
        <v>697.13</v>
      </c>
      <c r="H48" s="105">
        <f>H90</f>
        <v>35.445449999999994</v>
      </c>
      <c r="I48" s="105">
        <f>I90</f>
        <v>732.5754499999999</v>
      </c>
      <c r="J48" s="152">
        <f>J90</f>
        <v>0</v>
      </c>
      <c r="K48" s="152">
        <f t="shared" si="17"/>
        <v>732.5754499999999</v>
      </c>
      <c r="L48" s="114">
        <f t="shared" si="0"/>
        <v>3.4728625343932293</v>
      </c>
    </row>
    <row r="49" spans="1:12" ht="12.75">
      <c r="A49" s="105" t="s">
        <v>15</v>
      </c>
      <c r="B49" s="105">
        <v>245.93090486112</v>
      </c>
      <c r="C49" s="105">
        <v>228.76387713624683</v>
      </c>
      <c r="D49" s="105">
        <v>249.17046617699432</v>
      </c>
      <c r="E49" s="105">
        <f>E91+E269+E299+E317</f>
        <v>300.053</v>
      </c>
      <c r="F49" s="105">
        <f>F91+F269+F299+F317</f>
        <v>303.84765000000004</v>
      </c>
      <c r="G49" s="105">
        <v>98.38</v>
      </c>
      <c r="H49" s="105">
        <f>H91+H269+H299+H317</f>
        <v>185.766982</v>
      </c>
      <c r="I49" s="105">
        <f>I91+I269+I299+I317</f>
        <v>284.146982</v>
      </c>
      <c r="J49" s="152">
        <f>J91+J269+J299+J317</f>
        <v>0</v>
      </c>
      <c r="K49" s="152">
        <f t="shared" si="17"/>
        <v>284.146982</v>
      </c>
      <c r="L49" s="114">
        <f t="shared" si="0"/>
        <v>-6.483732225672981</v>
      </c>
    </row>
    <row r="50" spans="1:12" ht="12.75">
      <c r="A50" s="105" t="s">
        <v>19</v>
      </c>
      <c r="B50" s="105">
        <v>1331.3011510487902</v>
      </c>
      <c r="C50" s="105">
        <v>1624.5198450781638</v>
      </c>
      <c r="D50" s="105">
        <v>1315.6214055705395</v>
      </c>
      <c r="E50" s="105">
        <f>E92+E271+E321</f>
        <v>1546.0049999999999</v>
      </c>
      <c r="F50" s="105">
        <f>F92+F271+F321</f>
        <v>1524.0050700000002</v>
      </c>
      <c r="G50" s="105">
        <v>1416.056254559572</v>
      </c>
      <c r="H50" s="105">
        <f>H92+H271+H321</f>
        <v>34.04627544042776</v>
      </c>
      <c r="I50" s="105">
        <f>I92+I271+I321</f>
        <v>1450.1025299999997</v>
      </c>
      <c r="J50" s="152">
        <v>0</v>
      </c>
      <c r="K50" s="152">
        <f t="shared" si="17"/>
        <v>1450.1025299999997</v>
      </c>
      <c r="L50" s="114">
        <f t="shared" si="0"/>
        <v>-4.849231899208874</v>
      </c>
    </row>
    <row r="51" spans="1:12" ht="12.75">
      <c r="A51" s="107" t="s">
        <v>17</v>
      </c>
      <c r="B51" s="107">
        <v>2236.511270180103</v>
      </c>
      <c r="C51" s="107">
        <v>1964.4190204900747</v>
      </c>
      <c r="D51" s="107">
        <v>2516.7632105582093</v>
      </c>
      <c r="E51" s="107">
        <f>E52+E53</f>
        <v>2566.016000306776</v>
      </c>
      <c r="F51" s="107">
        <f>F52+F53</f>
        <v>2156.925550306776</v>
      </c>
      <c r="G51" s="107">
        <v>2121.902</v>
      </c>
      <c r="H51" s="107">
        <f>H52+H53</f>
        <v>350.0076375908585</v>
      </c>
      <c r="I51" s="107">
        <f>I52+I53</f>
        <v>2471.9096375908584</v>
      </c>
      <c r="J51" s="153">
        <f>J52+J53</f>
        <v>-77.3707778980399</v>
      </c>
      <c r="K51" s="153">
        <f t="shared" si="17"/>
        <v>2394.5388596928187</v>
      </c>
      <c r="L51" s="148">
        <f t="shared" si="0"/>
        <v>11.016296290442071</v>
      </c>
    </row>
    <row r="52" spans="1:12" ht="12.75">
      <c r="A52" s="105" t="s">
        <v>21</v>
      </c>
      <c r="B52" s="105">
        <v>315.36788823130905</v>
      </c>
      <c r="C52" s="105">
        <v>289.56431071287057</v>
      </c>
      <c r="D52" s="105">
        <v>263.31981595720936</v>
      </c>
      <c r="E52" s="105">
        <f aca="true" t="shared" si="18" ref="E52:J52">E94+E324+E274</f>
        <v>359.97053999999997</v>
      </c>
      <c r="F52" s="105">
        <f t="shared" si="18"/>
        <v>345.16505</v>
      </c>
      <c r="G52" s="105">
        <f t="shared" si="18"/>
        <v>211.63</v>
      </c>
      <c r="H52" s="105">
        <f t="shared" si="18"/>
        <v>74.63577126593</v>
      </c>
      <c r="I52" s="105">
        <f t="shared" si="18"/>
        <v>286.26577126593</v>
      </c>
      <c r="J52" s="152">
        <f t="shared" si="18"/>
        <v>11.9820125</v>
      </c>
      <c r="K52" s="152">
        <f t="shared" si="17"/>
        <v>298.24778376593</v>
      </c>
      <c r="L52" s="114">
        <f t="shared" si="0"/>
        <v>-13.592704775315454</v>
      </c>
    </row>
    <row r="53" spans="1:12" ht="12.75">
      <c r="A53" s="105" t="s">
        <v>23</v>
      </c>
      <c r="B53" s="105">
        <v>1921.143381948794</v>
      </c>
      <c r="C53" s="105">
        <v>1674.854709777204</v>
      </c>
      <c r="D53" s="105">
        <v>2253.443394601</v>
      </c>
      <c r="E53" s="105">
        <f>E95+E276+E304+E326</f>
        <v>2206.045460306776</v>
      </c>
      <c r="F53" s="105">
        <f>F95+F276+F304+F326</f>
        <v>1811.760500306776</v>
      </c>
      <c r="G53" s="105">
        <v>1910.272</v>
      </c>
      <c r="H53" s="105">
        <f>H95+H276+H304+H326</f>
        <v>275.37186632492853</v>
      </c>
      <c r="I53" s="105">
        <f>I95+I276+I304+I326</f>
        <v>2185.6438663249282</v>
      </c>
      <c r="J53" s="152">
        <f>J95+J276+J304+J326</f>
        <v>-89.3527903980399</v>
      </c>
      <c r="K53" s="152">
        <f t="shared" si="17"/>
        <v>2096.2910759268884</v>
      </c>
      <c r="L53" s="114">
        <f t="shared" si="0"/>
        <v>15.704646147872978</v>
      </c>
    </row>
    <row r="54" spans="1:12" ht="12.75">
      <c r="A54" s="105" t="s">
        <v>52</v>
      </c>
      <c r="B54" s="105">
        <f aca="true" t="shared" si="19" ref="B54:I54">B96+B281+B283+B285+B287+B289+B306+B328</f>
        <v>978.0385585366791</v>
      </c>
      <c r="C54" s="105">
        <f t="shared" si="19"/>
        <v>885.0681266217582</v>
      </c>
      <c r="D54" s="105">
        <f t="shared" si="19"/>
        <v>973.5405425372924</v>
      </c>
      <c r="E54" s="105">
        <f t="shared" si="19"/>
        <v>984.285</v>
      </c>
      <c r="F54" s="105">
        <f t="shared" si="19"/>
        <v>975.84702</v>
      </c>
      <c r="G54" s="105">
        <f t="shared" si="19"/>
        <v>987.472</v>
      </c>
      <c r="H54" s="105">
        <f t="shared" si="19"/>
        <v>110.16513549730473</v>
      </c>
      <c r="I54" s="105">
        <f t="shared" si="19"/>
        <v>1097.6371354973048</v>
      </c>
      <c r="J54" s="152">
        <f>J96+J281+J283+J285+J287+J289+J306+J328+J279</f>
        <v>28.228109199999956</v>
      </c>
      <c r="K54" s="152">
        <f t="shared" si="17"/>
        <v>1125.865244697305</v>
      </c>
      <c r="L54" s="114">
        <f t="shared" si="0"/>
        <v>15.373129355593562</v>
      </c>
    </row>
    <row r="55" spans="1:12" ht="12.75">
      <c r="A55" s="107" t="s">
        <v>31</v>
      </c>
      <c r="B55" s="107">
        <v>-1.3036761980238527</v>
      </c>
      <c r="C55" s="107">
        <v>-29.559582656935035</v>
      </c>
      <c r="D55" s="107">
        <v>-169.19186364738493</v>
      </c>
      <c r="E55" s="107">
        <f>E56+E57+E58+E59+E60</f>
        <v>-231.606</v>
      </c>
      <c r="F55" s="107">
        <f>F56+F57+F58+F59+F60</f>
        <v>-221.15019</v>
      </c>
      <c r="G55" s="107">
        <v>-8.03</v>
      </c>
      <c r="H55" s="107">
        <f>H56+H57+H58+H59+H60</f>
        <v>-502.85896</v>
      </c>
      <c r="I55" s="107">
        <f>I56+I57+I58+I59+I60</f>
        <v>-521.82577</v>
      </c>
      <c r="J55" s="153">
        <f>J56+J57+J58+J59+J60</f>
        <v>-568.9019999999999</v>
      </c>
      <c r="K55" s="153">
        <f t="shared" si="17"/>
        <v>-1090.72777</v>
      </c>
      <c r="L55" s="148">
        <f t="shared" si="0"/>
        <v>393.20679760664007</v>
      </c>
    </row>
    <row r="56" spans="1:12" ht="12.75">
      <c r="A56" s="105" t="s">
        <v>28</v>
      </c>
      <c r="B56" s="105">
        <v>-161.26919905922054</v>
      </c>
      <c r="C56" s="105">
        <v>-47.837390870860126</v>
      </c>
      <c r="D56" s="105">
        <v>-107.89399997443533</v>
      </c>
      <c r="E56" s="105">
        <f>E98+E291+E308</f>
        <v>-133.01</v>
      </c>
      <c r="F56" s="105">
        <f>F98+F291+F308</f>
        <v>-122.81618999999999</v>
      </c>
      <c r="G56" s="105">
        <v>-8.1</v>
      </c>
      <c r="H56" s="105">
        <f>H98+H291+H308</f>
        <v>-137.77549</v>
      </c>
      <c r="I56" s="105">
        <f>I98+I291+I308</f>
        <v>-156.81230000000002</v>
      </c>
      <c r="J56" s="152">
        <f>J98+J291+J308</f>
        <v>-125.51899999999999</v>
      </c>
      <c r="K56" s="152">
        <f t="shared" si="17"/>
        <v>-282.3313</v>
      </c>
      <c r="L56" s="114">
        <f t="shared" si="0"/>
        <v>129.88117446079383</v>
      </c>
    </row>
    <row r="57" spans="1:12" ht="12.75">
      <c r="A57" s="105" t="s">
        <v>29</v>
      </c>
      <c r="B57" s="105">
        <v>107.60088453721576</v>
      </c>
      <c r="C57" s="105">
        <v>88.03778456661512</v>
      </c>
      <c r="D57" s="105">
        <v>0</v>
      </c>
      <c r="E57" s="105">
        <f aca="true" t="shared" si="20" ref="E57:F60">E99</f>
        <v>111.071</v>
      </c>
      <c r="F57" s="105">
        <f t="shared" si="20"/>
        <v>111.04668</v>
      </c>
      <c r="G57" s="105">
        <v>0</v>
      </c>
      <c r="H57" s="105">
        <f aca="true" t="shared" si="21" ref="H57:I60">H99</f>
        <v>48.48</v>
      </c>
      <c r="I57" s="105">
        <f t="shared" si="21"/>
        <v>48.48</v>
      </c>
      <c r="J57" s="152">
        <f>J99</f>
        <v>0</v>
      </c>
      <c r="K57" s="152">
        <f t="shared" si="17"/>
        <v>48.48</v>
      </c>
      <c r="L57" s="114">
        <f t="shared" si="0"/>
        <v>-56.342683995595365</v>
      </c>
    </row>
    <row r="58" spans="1:12" ht="12.75">
      <c r="A58" s="105" t="s">
        <v>32</v>
      </c>
      <c r="B58" s="105">
        <v>82.07354888601996</v>
      </c>
      <c r="C58" s="105">
        <v>33.43857451459103</v>
      </c>
      <c r="D58" s="105">
        <v>36.911</v>
      </c>
      <c r="E58" s="105">
        <f t="shared" si="20"/>
        <v>36.911</v>
      </c>
      <c r="F58" s="105">
        <f t="shared" si="20"/>
        <v>36.911</v>
      </c>
      <c r="G58" s="105">
        <v>0</v>
      </c>
      <c r="H58" s="105">
        <f t="shared" si="21"/>
        <v>67.215</v>
      </c>
      <c r="I58" s="105">
        <f t="shared" si="21"/>
        <v>67.215</v>
      </c>
      <c r="J58" s="152">
        <f>J100</f>
        <v>0</v>
      </c>
      <c r="K58" s="152">
        <f t="shared" si="17"/>
        <v>67.215</v>
      </c>
      <c r="L58" s="114">
        <f t="shared" si="0"/>
        <v>82.1001869361437</v>
      </c>
    </row>
    <row r="59" spans="1:12" ht="12.75">
      <c r="A59" s="105" t="s">
        <v>33</v>
      </c>
      <c r="B59" s="105">
        <v>-17.805234364015185</v>
      </c>
      <c r="C59" s="105">
        <v>-104.25260861784668</v>
      </c>
      <c r="D59" s="105">
        <v>-94.87276521066386</v>
      </c>
      <c r="E59" s="105">
        <f t="shared" si="20"/>
        <v>-252.026</v>
      </c>
      <c r="F59" s="105">
        <f t="shared" si="20"/>
        <v>-252.02572</v>
      </c>
      <c r="G59" s="105">
        <v>0</v>
      </c>
      <c r="H59" s="105">
        <f t="shared" si="21"/>
        <v>-485.54857000000004</v>
      </c>
      <c r="I59" s="105">
        <f t="shared" si="21"/>
        <v>-485.54857000000004</v>
      </c>
      <c r="J59" s="152">
        <f>J101</f>
        <v>-437.575</v>
      </c>
      <c r="K59" s="152">
        <f t="shared" si="17"/>
        <v>-923.12357</v>
      </c>
      <c r="L59" s="114">
        <f t="shared" si="0"/>
        <v>266.28149301587155</v>
      </c>
    </row>
    <row r="60" spans="1:12" ht="12.75">
      <c r="A60" s="105" t="s">
        <v>30</v>
      </c>
      <c r="B60" s="105">
        <v>-11.903676198023854</v>
      </c>
      <c r="C60" s="105">
        <v>1.054057750565617</v>
      </c>
      <c r="D60" s="105">
        <v>-3.3360984622857357</v>
      </c>
      <c r="E60" s="105">
        <f t="shared" si="20"/>
        <v>5.448</v>
      </c>
      <c r="F60" s="105">
        <f t="shared" si="20"/>
        <v>5.734040000000002</v>
      </c>
      <c r="G60" s="105">
        <v>0.07000000000000028</v>
      </c>
      <c r="H60" s="105">
        <f t="shared" si="21"/>
        <v>4.7701</v>
      </c>
      <c r="I60" s="105">
        <f t="shared" si="21"/>
        <v>4.8401</v>
      </c>
      <c r="J60" s="152">
        <f>J102</f>
        <v>-5.808</v>
      </c>
      <c r="K60" s="152">
        <f t="shared" si="17"/>
        <v>-0.9679000000000002</v>
      </c>
      <c r="L60" s="114">
        <f t="shared" si="0"/>
        <v>-116.87989619884061</v>
      </c>
    </row>
    <row r="61" spans="1:12" ht="12.75">
      <c r="A61" s="105"/>
      <c r="B61" s="105"/>
      <c r="C61" s="105"/>
      <c r="D61" s="105"/>
      <c r="E61" s="105"/>
      <c r="F61" s="105"/>
      <c r="G61" s="105"/>
      <c r="H61" s="105"/>
      <c r="I61" s="105"/>
      <c r="L61" s="148"/>
    </row>
    <row r="62" spans="1:12" ht="12.75">
      <c r="A62" s="107" t="s">
        <v>117</v>
      </c>
      <c r="B62" s="107">
        <v>125.82819181163947</v>
      </c>
      <c r="C62" s="107">
        <v>652.8390350619303</v>
      </c>
      <c r="D62" s="107">
        <v>-354.21649860253115</v>
      </c>
      <c r="E62" s="107">
        <f>E46-E51+E55</f>
        <v>-164.9190003067763</v>
      </c>
      <c r="F62" s="107">
        <f>F46-F51+F55</f>
        <v>252.41883969322436</v>
      </c>
      <c r="G62" s="107">
        <v>152.6932545595716</v>
      </c>
      <c r="H62" s="107">
        <f>H46-H51+H55</f>
        <v>-596.5441994838748</v>
      </c>
      <c r="I62" s="107">
        <f>I46-I51+I55</f>
        <v>-454.7877549243027</v>
      </c>
      <c r="J62" s="153">
        <f>J46-J51+J55</f>
        <v>-493.791062768516</v>
      </c>
      <c r="K62" s="153">
        <f>K46-K51+K55</f>
        <v>-948.578817692819</v>
      </c>
      <c r="L62" s="148">
        <f t="shared" si="0"/>
        <v>-475.79557011103776</v>
      </c>
    </row>
    <row r="63" spans="1:12" ht="12.75">
      <c r="A63" s="107" t="s">
        <v>118</v>
      </c>
      <c r="B63" s="107">
        <v>125.82819181163947</v>
      </c>
      <c r="C63" s="107">
        <v>652.8390350619303</v>
      </c>
      <c r="D63" s="107">
        <v>-354.21649860253115</v>
      </c>
      <c r="E63" s="107">
        <f>E62</f>
        <v>-164.9190003067763</v>
      </c>
      <c r="F63" s="107">
        <f>F62</f>
        <v>252.41883969322436</v>
      </c>
      <c r="G63" s="107">
        <v>152.6932545595716</v>
      </c>
      <c r="H63" s="107">
        <f>H62</f>
        <v>-596.5441994838748</v>
      </c>
      <c r="I63" s="107">
        <f>I62</f>
        <v>-454.7877549243027</v>
      </c>
      <c r="J63" s="153">
        <f>J62</f>
        <v>-493.791062768516</v>
      </c>
      <c r="K63" s="153">
        <f>K62</f>
        <v>-948.578817692819</v>
      </c>
      <c r="L63" s="148">
        <f t="shared" si="0"/>
        <v>-475.79557011103776</v>
      </c>
    </row>
    <row r="64" spans="1:12" ht="12.75">
      <c r="A64" s="105"/>
      <c r="B64" s="105"/>
      <c r="C64" s="105">
        <f>C46-C51+C55</f>
        <v>652.8390350619303</v>
      </c>
      <c r="D64" s="105"/>
      <c r="E64" s="105"/>
      <c r="F64" s="105"/>
      <c r="G64" s="105"/>
      <c r="H64" s="105"/>
      <c r="I64" s="105"/>
      <c r="L64" s="148"/>
    </row>
    <row r="65" spans="1:12" ht="12.75">
      <c r="A65" s="107" t="s">
        <v>34</v>
      </c>
      <c r="B65" s="107">
        <v>-148.641841678064</v>
      </c>
      <c r="C65" s="107">
        <v>-148.641780322882</v>
      </c>
      <c r="D65" s="107">
        <v>-148.64174964529</v>
      </c>
      <c r="E65" s="107">
        <f>-E67</f>
        <v>-148.64174964529</v>
      </c>
      <c r="F65" s="107">
        <f>-F67</f>
        <v>-148.64174964529</v>
      </c>
      <c r="G65" s="107">
        <v>-148.64</v>
      </c>
      <c r="H65" s="105">
        <f>I65-G65</f>
        <v>-0.0017496452900047643</v>
      </c>
      <c r="I65" s="107">
        <f>I67</f>
        <v>-148.64174964529</v>
      </c>
      <c r="J65" s="153">
        <f>-J67+J66</f>
        <v>887.5409999999999</v>
      </c>
      <c r="K65" s="153">
        <f>K66+K67</f>
        <v>715.0812503547099</v>
      </c>
      <c r="L65" s="148">
        <f t="shared" si="0"/>
        <v>-581.0769868231087</v>
      </c>
    </row>
    <row r="66" spans="1:11" ht="12.75">
      <c r="A66" s="105" t="s">
        <v>540</v>
      </c>
      <c r="B66" s="107"/>
      <c r="C66" s="107"/>
      <c r="D66" s="107"/>
      <c r="E66" s="107"/>
      <c r="F66" s="107"/>
      <c r="G66" s="107"/>
      <c r="H66" s="105"/>
      <c r="I66" s="107"/>
      <c r="J66" s="152">
        <v>875.632</v>
      </c>
      <c r="K66" s="152">
        <f>I66+J66</f>
        <v>875.632</v>
      </c>
    </row>
    <row r="67" spans="1:12" ht="12.75">
      <c r="A67" s="105" t="s">
        <v>35</v>
      </c>
      <c r="B67" s="105">
        <v>148.641841678064</v>
      </c>
      <c r="C67" s="105">
        <v>148.641780322882</v>
      </c>
      <c r="D67" s="105">
        <v>148.64174964529</v>
      </c>
      <c r="E67" s="105">
        <v>148.64174964529</v>
      </c>
      <c r="F67" s="105">
        <v>148.64174964529</v>
      </c>
      <c r="G67" s="105">
        <v>148.64</v>
      </c>
      <c r="H67" s="105">
        <f>I67-G67</f>
        <v>-297.28174964529</v>
      </c>
      <c r="I67" s="105">
        <v>-148.64174964529</v>
      </c>
      <c r="J67" s="152">
        <v>-11.909</v>
      </c>
      <c r="K67" s="152">
        <f>I67+J67</f>
        <v>-160.55074964528998</v>
      </c>
      <c r="L67" s="114">
        <f aca="true" t="shared" si="22" ref="L67:L142">K67/F67%-100</f>
        <v>-208.0118809341379</v>
      </c>
    </row>
    <row r="68" spans="1:12" ht="12.75">
      <c r="A68" s="107" t="s">
        <v>36</v>
      </c>
      <c r="B68" s="107">
        <v>-22.813649866424527</v>
      </c>
      <c r="C68" s="107">
        <v>504.1972547390483</v>
      </c>
      <c r="D68" s="107">
        <v>-502.85824824782117</v>
      </c>
      <c r="E68" s="107">
        <f>E69</f>
        <v>-313.5607499520663</v>
      </c>
      <c r="F68" s="107">
        <f>F69</f>
        <v>103.77709004793437</v>
      </c>
      <c r="G68" s="107">
        <v>4.053254559571627</v>
      </c>
      <c r="H68" s="107">
        <f>H69</f>
        <v>-596.5459491291648</v>
      </c>
      <c r="I68" s="107">
        <f>I69</f>
        <v>-603.4295045695927</v>
      </c>
      <c r="J68" s="153">
        <f>J69</f>
        <v>393.74993723148395</v>
      </c>
      <c r="K68" s="153">
        <f>K69</f>
        <v>-233.4975673381091</v>
      </c>
      <c r="L68" s="148">
        <f t="shared" si="22"/>
        <v>-324.9991469506971</v>
      </c>
    </row>
    <row r="69" spans="1:12" ht="12.75">
      <c r="A69" s="105" t="s">
        <v>37</v>
      </c>
      <c r="B69" s="105">
        <v>-22.813649866424527</v>
      </c>
      <c r="C69" s="105">
        <v>504.1972547390483</v>
      </c>
      <c r="D69" s="105">
        <v>-502.85824824782117</v>
      </c>
      <c r="E69" s="105">
        <f>E46-E51+E55+E65</f>
        <v>-313.5607499520663</v>
      </c>
      <c r="F69" s="105">
        <f>F46-F51+F55+F65</f>
        <v>103.77709004793437</v>
      </c>
      <c r="G69" s="105">
        <v>4.053254559571627</v>
      </c>
      <c r="H69" s="105">
        <f>H46-H51+H55+H65</f>
        <v>-596.5459491291648</v>
      </c>
      <c r="I69" s="105">
        <f>I46-I51+I55+I65</f>
        <v>-603.4295045695927</v>
      </c>
      <c r="J69" s="152">
        <f>J46-J51+J55+J65</f>
        <v>393.74993723148395</v>
      </c>
      <c r="K69" s="152">
        <f>K46-K51+K55+K65</f>
        <v>-233.4975673381091</v>
      </c>
      <c r="L69" s="114">
        <f t="shared" si="22"/>
        <v>-324.9991469506971</v>
      </c>
    </row>
    <row r="70" spans="1:12" ht="25.5">
      <c r="A70" s="145" t="s">
        <v>248</v>
      </c>
      <c r="B70" s="105">
        <v>245.84131760254624</v>
      </c>
      <c r="C70" s="105">
        <v>749.6523525877825</v>
      </c>
      <c r="D70" s="105">
        <v>246.784</v>
      </c>
      <c r="E70" s="105">
        <f>C70+E69</f>
        <v>436.0916026357162</v>
      </c>
      <c r="F70" s="105">
        <f>C70+F69</f>
        <v>853.4294426357169</v>
      </c>
      <c r="G70" s="105">
        <f>F70+G69</f>
        <v>857.4826971952886</v>
      </c>
      <c r="H70" s="105">
        <f>I70-G70</f>
        <v>-607.4827591291644</v>
      </c>
      <c r="I70" s="105">
        <f>F70+I69</f>
        <v>249.99993806612417</v>
      </c>
      <c r="J70" s="152">
        <v>431</v>
      </c>
      <c r="K70" s="152">
        <f>F70+K69</f>
        <v>619.9318752976078</v>
      </c>
      <c r="L70" s="114">
        <f>K70/F70%-100</f>
        <v>-27.359914677536693</v>
      </c>
    </row>
    <row r="71" spans="1:12" ht="12.75">
      <c r="A71" s="107" t="s">
        <v>119</v>
      </c>
      <c r="B71" s="107">
        <v>125.82819181163947</v>
      </c>
      <c r="C71" s="107">
        <v>652.8390350619303</v>
      </c>
      <c r="D71" s="107">
        <v>-354.21649860253115</v>
      </c>
      <c r="E71" s="107">
        <f>E68-E65</f>
        <v>-164.91900030677633</v>
      </c>
      <c r="F71" s="107">
        <f>F68-F65</f>
        <v>252.41883969322436</v>
      </c>
      <c r="G71" s="107">
        <f>G68-G65</f>
        <v>152.6932545595716</v>
      </c>
      <c r="H71" s="107">
        <f>I71-G71</f>
        <v>-607.4810094838743</v>
      </c>
      <c r="I71" s="107">
        <f>I68-I65</f>
        <v>-454.7877549243027</v>
      </c>
      <c r="J71" s="153">
        <f>J68-J65</f>
        <v>-493.791062768516</v>
      </c>
      <c r="K71" s="153">
        <f>K68-K65</f>
        <v>-948.578817692819</v>
      </c>
      <c r="L71" s="148">
        <f t="shared" si="22"/>
        <v>-475.79557011103776</v>
      </c>
    </row>
    <row r="72" spans="1:12" ht="12.75">
      <c r="A72" s="107" t="s">
        <v>38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53">
        <v>0</v>
      </c>
      <c r="K72" s="152">
        <v>0</v>
      </c>
      <c r="L72" s="148"/>
    </row>
    <row r="73" spans="1:12" s="162" customFormat="1" ht="38.25">
      <c r="A73" s="142" t="s">
        <v>278</v>
      </c>
      <c r="B73" s="107">
        <v>-22.813649866424527</v>
      </c>
      <c r="C73" s="107">
        <v>504.1972547390483</v>
      </c>
      <c r="D73" s="107">
        <v>-502.85824824782117</v>
      </c>
      <c r="E73" s="107">
        <f>E69+E70</f>
        <v>122.53085268364987</v>
      </c>
      <c r="F73" s="107">
        <f>F69+F70</f>
        <v>957.2065326836513</v>
      </c>
      <c r="G73" s="107">
        <v>4.05325455957163</v>
      </c>
      <c r="H73" s="107">
        <f>H69+H70</f>
        <v>-1204.028708258329</v>
      </c>
      <c r="I73" s="107">
        <f>I69+I70</f>
        <v>-353.42956650346855</v>
      </c>
      <c r="J73" s="153">
        <f>J69+J70</f>
        <v>824.749937231484</v>
      </c>
      <c r="K73" s="153">
        <f>K69+K70</f>
        <v>386.4343079594987</v>
      </c>
      <c r="L73" s="148">
        <f>K73/F73%-100</f>
        <v>-59.62895208455373</v>
      </c>
    </row>
    <row r="74" spans="1:12" ht="12.75">
      <c r="A74" s="141"/>
      <c r="B74" s="105"/>
      <c r="C74" s="105"/>
      <c r="D74" s="105"/>
      <c r="E74" s="105"/>
      <c r="F74" s="105"/>
      <c r="G74" s="105"/>
      <c r="H74" s="105"/>
      <c r="I74" s="105"/>
      <c r="L74" s="148"/>
    </row>
    <row r="75" spans="1:12" ht="38.25">
      <c r="A75" s="142" t="s">
        <v>279</v>
      </c>
      <c r="B75" s="106">
        <v>245.84131760254624</v>
      </c>
      <c r="C75" s="107">
        <f>B75+C73</f>
        <v>750.0385723415945</v>
      </c>
      <c r="D75" s="107">
        <f>C75+D73</f>
        <v>247.18032409377338</v>
      </c>
      <c r="E75" s="107">
        <f>C75+E73</f>
        <v>872.5694250252444</v>
      </c>
      <c r="F75" s="107">
        <f>C75+F73</f>
        <v>1707.2451050252457</v>
      </c>
      <c r="G75" s="107">
        <f>E75+G73</f>
        <v>876.6226795848161</v>
      </c>
      <c r="H75" s="107">
        <f>I75-G75</f>
        <v>477.1928589369611</v>
      </c>
      <c r="I75" s="107">
        <f>F75+I73</f>
        <v>1353.8155385217772</v>
      </c>
      <c r="J75" s="153">
        <f>K75-I75</f>
        <v>739.8638744629673</v>
      </c>
      <c r="K75" s="153">
        <f>F75+K73</f>
        <v>2093.6794129847444</v>
      </c>
      <c r="L75" s="148">
        <f>K75/F75%-100</f>
        <v>22.634963592634477</v>
      </c>
    </row>
    <row r="76" spans="1:12" ht="25.5">
      <c r="A76" s="142" t="s">
        <v>288</v>
      </c>
      <c r="B76" s="106">
        <v>89.9915636623931</v>
      </c>
      <c r="C76" s="107">
        <v>123.41392662441113</v>
      </c>
      <c r="D76" s="107">
        <v>123.414</v>
      </c>
      <c r="E76" s="107">
        <v>123.414</v>
      </c>
      <c r="F76" s="107">
        <v>123.414</v>
      </c>
      <c r="G76" s="107">
        <v>246.828</v>
      </c>
      <c r="H76" s="107">
        <f>I76-G76</f>
        <v>1106.9875385217772</v>
      </c>
      <c r="I76" s="107">
        <f>I75</f>
        <v>1353.8155385217772</v>
      </c>
      <c r="J76" s="153">
        <f>J75</f>
        <v>739.8638744629673</v>
      </c>
      <c r="K76" s="153">
        <f>K75</f>
        <v>2093.6794129847444</v>
      </c>
      <c r="L76" s="148">
        <f>K76/F76%-100</f>
        <v>1596.4683204375067</v>
      </c>
    </row>
    <row r="77" spans="1:12" ht="12.75">
      <c r="A77" s="142" t="s">
        <v>289</v>
      </c>
      <c r="B77" s="106">
        <f aca="true" t="shared" si="23" ref="B77:J77">B75-B76</f>
        <v>155.84975394015314</v>
      </c>
      <c r="C77" s="106">
        <f t="shared" si="23"/>
        <v>626.6246457171834</v>
      </c>
      <c r="D77" s="106">
        <f t="shared" si="23"/>
        <v>123.76632409377338</v>
      </c>
      <c r="E77" s="106">
        <f t="shared" si="23"/>
        <v>749.1554250252444</v>
      </c>
      <c r="F77" s="106">
        <f t="shared" si="23"/>
        <v>1583.8311050252457</v>
      </c>
      <c r="G77" s="106">
        <f t="shared" si="23"/>
        <v>629.7946795848161</v>
      </c>
      <c r="H77" s="106">
        <f t="shared" si="23"/>
        <v>-629.7946795848161</v>
      </c>
      <c r="I77" s="106">
        <f t="shared" si="23"/>
        <v>0</v>
      </c>
      <c r="J77" s="149">
        <f t="shared" si="23"/>
        <v>0</v>
      </c>
      <c r="K77" s="149">
        <v>0</v>
      </c>
      <c r="L77" s="148"/>
    </row>
    <row r="78" spans="1:12" ht="25.5">
      <c r="A78" s="143" t="s">
        <v>280</v>
      </c>
      <c r="B78" s="108">
        <v>595.67</v>
      </c>
      <c r="C78" s="105">
        <v>445.93</v>
      </c>
      <c r="D78" s="105">
        <v>297.28</v>
      </c>
      <c r="E78" s="105">
        <v>297.28</v>
      </c>
      <c r="F78" s="107">
        <v>297.28</v>
      </c>
      <c r="G78" s="107">
        <v>148.64</v>
      </c>
      <c r="H78" s="107">
        <f>I78-G78</f>
        <v>0</v>
      </c>
      <c r="I78" s="107">
        <v>148.64</v>
      </c>
      <c r="J78" s="153">
        <f>J71+J72</f>
        <v>-493.791062768516</v>
      </c>
      <c r="K78" s="153">
        <f>I78+J78</f>
        <v>-345.151062768516</v>
      </c>
      <c r="L78" s="148">
        <f>K78/F78%-100</f>
        <v>-216.10302165248788</v>
      </c>
    </row>
    <row r="79" spans="1:12" ht="12.75">
      <c r="A79" s="144" t="s">
        <v>287</v>
      </c>
      <c r="B79" s="108">
        <f>'[1]Eelarve aruanne'!E216</f>
        <v>0</v>
      </c>
      <c r="C79" s="108">
        <f>'[1]Eelarve aruanne'!F216</f>
        <v>0</v>
      </c>
      <c r="D79" s="108">
        <f>'[1]Eelarve aruanne'!G216</f>
        <v>0</v>
      </c>
      <c r="E79" s="108">
        <f>'[1]Eelarve aruanne'!H216</f>
        <v>0</v>
      </c>
      <c r="F79" s="108">
        <f>'[1]Eelarve aruanne'!I216</f>
        <v>0</v>
      </c>
      <c r="G79" s="108">
        <f>'[1]Eelarve aruanne'!J216</f>
        <v>0</v>
      </c>
      <c r="H79" s="108">
        <f>'[1]Eelarve aruanne'!K216</f>
        <v>0</v>
      </c>
      <c r="I79" s="108">
        <f>'[1]Eelarve aruanne'!L216</f>
        <v>0</v>
      </c>
      <c r="J79" s="154">
        <f>'[1]Eelarve aruanne'!M216</f>
        <v>0</v>
      </c>
      <c r="K79" s="154">
        <v>0</v>
      </c>
      <c r="L79" s="148"/>
    </row>
    <row r="80" spans="1:12" ht="12.75">
      <c r="A80" s="142" t="s">
        <v>281</v>
      </c>
      <c r="B80" s="104">
        <f>B78-B75</f>
        <v>349.8286823974537</v>
      </c>
      <c r="C80" s="104">
        <f>C78-C75</f>
        <v>-304.10857234159454</v>
      </c>
      <c r="D80" s="104">
        <f>D78-D75</f>
        <v>50.099675906226594</v>
      </c>
      <c r="E80" s="104">
        <f>E78-E75</f>
        <v>-575.2894250252444</v>
      </c>
      <c r="F80" s="104">
        <f aca="true" t="shared" si="24" ref="F80:K80">F78-F75</f>
        <v>-1409.9651050252457</v>
      </c>
      <c r="G80" s="104">
        <f t="shared" si="24"/>
        <v>-727.9826795848161</v>
      </c>
      <c r="H80" s="104">
        <f t="shared" si="24"/>
        <v>-477.1928589369611</v>
      </c>
      <c r="I80" s="104">
        <f t="shared" si="24"/>
        <v>-1205.175538521777</v>
      </c>
      <c r="J80" s="150">
        <f t="shared" si="24"/>
        <v>-1233.6549372314832</v>
      </c>
      <c r="K80" s="150">
        <f t="shared" si="24"/>
        <v>-2438.8304757532605</v>
      </c>
      <c r="L80" s="114">
        <f>K80/F80%-100</f>
        <v>72.97098113003247</v>
      </c>
    </row>
    <row r="81" spans="1:12" s="162" customFormat="1" ht="12.75">
      <c r="A81" s="142" t="s">
        <v>282</v>
      </c>
      <c r="B81" s="145" t="e">
        <f aca="true" t="shared" si="25" ref="B81:I81">B80/B44</f>
        <v>#DIV/0!</v>
      </c>
      <c r="C81" s="145" t="e">
        <f t="shared" si="25"/>
        <v>#DIV/0!</v>
      </c>
      <c r="D81" s="145" t="e">
        <f t="shared" si="25"/>
        <v>#DIV/0!</v>
      </c>
      <c r="E81" s="145" t="e">
        <f t="shared" si="25"/>
        <v>#DIV/0!</v>
      </c>
      <c r="F81" s="132" t="e">
        <f t="shared" si="25"/>
        <v>#DIV/0!</v>
      </c>
      <c r="G81" s="132" t="e">
        <f t="shared" si="25"/>
        <v>#DIV/0!</v>
      </c>
      <c r="H81" s="132" t="e">
        <f t="shared" si="25"/>
        <v>#DIV/0!</v>
      </c>
      <c r="I81" s="132" t="e">
        <f t="shared" si="25"/>
        <v>#DIV/0!</v>
      </c>
      <c r="J81" s="132"/>
      <c r="K81" s="132" t="e">
        <f>K80/K44</f>
        <v>#DIV/0!</v>
      </c>
      <c r="L81" s="114"/>
    </row>
    <row r="82" spans="1:12" ht="25.5">
      <c r="A82" s="142" t="s">
        <v>283</v>
      </c>
      <c r="B82" s="104">
        <f aca="true" t="shared" si="26" ref="B82:K82">IF(B57*6&gt;B44,B44+B79,IF(B57*6&lt;0.6*B44,0.6*B44+B79,B57*6+B79))</f>
        <v>0</v>
      </c>
      <c r="C82" s="104">
        <f t="shared" si="26"/>
        <v>0</v>
      </c>
      <c r="D82" s="104">
        <f t="shared" si="26"/>
        <v>0</v>
      </c>
      <c r="E82" s="104">
        <f t="shared" si="26"/>
        <v>0</v>
      </c>
      <c r="F82" s="104">
        <f t="shared" si="26"/>
        <v>0</v>
      </c>
      <c r="G82" s="104">
        <f t="shared" si="26"/>
        <v>0</v>
      </c>
      <c r="H82" s="104">
        <f t="shared" si="26"/>
        <v>0</v>
      </c>
      <c r="I82" s="104">
        <f t="shared" si="26"/>
        <v>0</v>
      </c>
      <c r="J82" s="150">
        <f t="shared" si="26"/>
        <v>0</v>
      </c>
      <c r="K82" s="150">
        <f t="shared" si="26"/>
        <v>0</v>
      </c>
      <c r="L82" s="114" t="e">
        <f>K82/F82%-100</f>
        <v>#DIV/0!</v>
      </c>
    </row>
    <row r="83" spans="1:12" s="162" customFormat="1" ht="25.5">
      <c r="A83" s="142" t="s">
        <v>284</v>
      </c>
      <c r="B83" s="145" t="e">
        <f aca="true" t="shared" si="27" ref="B83:I83">B82/B44</f>
        <v>#DIV/0!</v>
      </c>
      <c r="C83" s="145" t="e">
        <f t="shared" si="27"/>
        <v>#DIV/0!</v>
      </c>
      <c r="D83" s="145" t="e">
        <f t="shared" si="27"/>
        <v>#DIV/0!</v>
      </c>
      <c r="E83" s="145" t="e">
        <f t="shared" si="27"/>
        <v>#DIV/0!</v>
      </c>
      <c r="F83" s="132" t="e">
        <f t="shared" si="27"/>
        <v>#DIV/0!</v>
      </c>
      <c r="G83" s="132" t="e">
        <f t="shared" si="27"/>
        <v>#DIV/0!</v>
      </c>
      <c r="H83" s="132" t="e">
        <f t="shared" si="27"/>
        <v>#DIV/0!</v>
      </c>
      <c r="I83" s="132" t="e">
        <f t="shared" si="27"/>
        <v>#DIV/0!</v>
      </c>
      <c r="J83" s="132">
        <v>0</v>
      </c>
      <c r="K83" s="132" t="e">
        <f>K82/K44</f>
        <v>#DIV/0!</v>
      </c>
      <c r="L83" s="152">
        <v>0</v>
      </c>
    </row>
    <row r="84" spans="1:12" ht="25.5">
      <c r="A84" s="142" t="s">
        <v>285</v>
      </c>
      <c r="B84" s="104">
        <f aca="true" t="shared" si="28" ref="B84:K84">B82-B80</f>
        <v>-349.8286823974537</v>
      </c>
      <c r="C84" s="104">
        <f t="shared" si="28"/>
        <v>304.10857234159454</v>
      </c>
      <c r="D84" s="104">
        <f t="shared" si="28"/>
        <v>-50.099675906226594</v>
      </c>
      <c r="E84" s="104">
        <f t="shared" si="28"/>
        <v>575.2894250252444</v>
      </c>
      <c r="F84" s="104">
        <f t="shared" si="28"/>
        <v>1409.9651050252457</v>
      </c>
      <c r="G84" s="104">
        <f t="shared" si="28"/>
        <v>727.9826795848161</v>
      </c>
      <c r="H84" s="104">
        <f t="shared" si="28"/>
        <v>477.1928589369611</v>
      </c>
      <c r="I84" s="104">
        <f t="shared" si="28"/>
        <v>1205.175538521777</v>
      </c>
      <c r="J84" s="150">
        <f t="shared" si="28"/>
        <v>1233.6549372314832</v>
      </c>
      <c r="K84" s="150">
        <f t="shared" si="28"/>
        <v>2438.8304757532605</v>
      </c>
      <c r="L84" s="114">
        <f>K84/F84%-100</f>
        <v>72.97098113003247</v>
      </c>
    </row>
    <row r="85" spans="1:9" ht="12.75">
      <c r="A85" s="145"/>
      <c r="B85" s="145"/>
      <c r="C85" s="141"/>
      <c r="D85" s="141"/>
      <c r="E85" s="141"/>
      <c r="F85" s="105"/>
      <c r="G85" s="141"/>
      <c r="H85" s="105"/>
      <c r="I85" s="105"/>
    </row>
    <row r="86" spans="1:12" ht="12.75">
      <c r="A86" s="146" t="s">
        <v>286</v>
      </c>
      <c r="B86" s="146">
        <f aca="true" t="shared" si="29" ref="B86:H86">B69+B70-B73</f>
        <v>245.84131760254624</v>
      </c>
      <c r="C86" s="146">
        <f t="shared" si="29"/>
        <v>749.6523525877824</v>
      </c>
      <c r="D86" s="146">
        <f t="shared" si="29"/>
        <v>246.784</v>
      </c>
      <c r="E86" s="146">
        <f t="shared" si="29"/>
        <v>0</v>
      </c>
      <c r="F86" s="146">
        <f t="shared" si="29"/>
        <v>0</v>
      </c>
      <c r="G86" s="146">
        <f t="shared" si="29"/>
        <v>857.4826971952886</v>
      </c>
      <c r="H86" s="146">
        <f t="shared" si="29"/>
        <v>0</v>
      </c>
      <c r="I86" s="146">
        <f>I69+I70-I73</f>
        <v>0</v>
      </c>
      <c r="J86" s="155">
        <f>J69+J70-J73</f>
        <v>0</v>
      </c>
      <c r="K86" s="155">
        <f>K69+K70-K73</f>
        <v>0</v>
      </c>
      <c r="L86" s="148"/>
    </row>
    <row r="87" spans="1:12" ht="12.75">
      <c r="A87" s="146"/>
      <c r="B87" s="146"/>
      <c r="C87" s="146"/>
      <c r="D87" s="146"/>
      <c r="E87" s="146"/>
      <c r="F87" s="146"/>
      <c r="G87" s="146"/>
      <c r="H87" s="105"/>
      <c r="I87" s="105"/>
      <c r="L87" s="148"/>
    </row>
    <row r="88" spans="1:12" ht="12.75">
      <c r="A88" s="107" t="s">
        <v>106</v>
      </c>
      <c r="B88" s="107">
        <v>2342.249035317577</v>
      </c>
      <c r="C88" s="107">
        <v>2394.5352881776234</v>
      </c>
      <c r="D88" s="107">
        <v>2100.5599751693635</v>
      </c>
      <c r="E88" s="107">
        <f>E89+E90+E91+E92</f>
        <v>2407.406</v>
      </c>
      <c r="F88" s="107">
        <f>F89+F90+F91+F92</f>
        <v>2391.9009</v>
      </c>
      <c r="G88" s="107">
        <v>2224.964254559572</v>
      </c>
      <c r="H88" s="107">
        <f>H89+H90+H91+H92</f>
        <v>92.22719744042776</v>
      </c>
      <c r="I88" s="107">
        <f>I89+I90+I91+I92</f>
        <v>2317.1914519999996</v>
      </c>
      <c r="J88" s="153">
        <f>J89+J90+J91+J92</f>
        <v>0</v>
      </c>
      <c r="K88" s="153">
        <f aca="true" t="shared" si="30" ref="K88:K101">I88+J88</f>
        <v>2317.1914519999996</v>
      </c>
      <c r="L88" s="148">
        <f t="shared" si="22"/>
        <v>-3.123434085417202</v>
      </c>
    </row>
    <row r="89" spans="1:12" ht="12.75">
      <c r="A89" s="105" t="s">
        <v>16</v>
      </c>
      <c r="B89" s="105">
        <v>70.22765712678792</v>
      </c>
      <c r="C89" s="105">
        <v>38.598120997533016</v>
      </c>
      <c r="D89" s="105">
        <v>12.325489243669551</v>
      </c>
      <c r="E89" s="105">
        <f>E106+E159+E197+E235</f>
        <v>30.946</v>
      </c>
      <c r="F89" s="105">
        <f>F106+F159+F197+F235</f>
        <v>33.32698</v>
      </c>
      <c r="G89" s="105">
        <v>15.798000000000002</v>
      </c>
      <c r="H89" s="105">
        <f>H106+H159+H197+H235</f>
        <v>2.027849999999995</v>
      </c>
      <c r="I89" s="105">
        <f>I106+I159+I197+I235</f>
        <v>17.82585</v>
      </c>
      <c r="J89" s="152">
        <f>J106+J159+J197+J235</f>
        <v>0</v>
      </c>
      <c r="K89" s="152">
        <f t="shared" si="30"/>
        <v>17.82585</v>
      </c>
      <c r="L89" s="114">
        <f t="shared" si="22"/>
        <v>-46.51225523584796</v>
      </c>
    </row>
    <row r="90" spans="1:12" ht="12.75">
      <c r="A90" s="105" t="s">
        <v>18</v>
      </c>
      <c r="B90" s="105">
        <v>697.0618536934543</v>
      </c>
      <c r="C90" s="105">
        <v>669.3983357406721</v>
      </c>
      <c r="D90" s="105">
        <v>693.1799240729615</v>
      </c>
      <c r="E90" s="105">
        <f>E141+E233</f>
        <v>701.732</v>
      </c>
      <c r="F90" s="105">
        <f>F141+F233</f>
        <v>707.988</v>
      </c>
      <c r="G90" s="105">
        <v>697.13</v>
      </c>
      <c r="H90" s="105">
        <f>H141+H233</f>
        <v>35.445449999999994</v>
      </c>
      <c r="I90" s="105">
        <f>I141+I233</f>
        <v>732.5754499999999</v>
      </c>
      <c r="J90" s="152">
        <f>J141+J233</f>
        <v>0</v>
      </c>
      <c r="K90" s="152">
        <f t="shared" si="30"/>
        <v>732.5754499999999</v>
      </c>
      <c r="L90" s="114">
        <f t="shared" si="22"/>
        <v>3.4728625343932293</v>
      </c>
    </row>
    <row r="91" spans="1:12" s="162" customFormat="1" ht="12.75">
      <c r="A91" s="105" t="s">
        <v>15</v>
      </c>
      <c r="B91" s="105">
        <v>243.73187184436236</v>
      </c>
      <c r="C91" s="105">
        <v>62.13688596883668</v>
      </c>
      <c r="D91" s="105">
        <v>79.43315628219287</v>
      </c>
      <c r="E91" s="105">
        <f>E109+E143+E200+E237</f>
        <v>129.193</v>
      </c>
      <c r="F91" s="105">
        <f>F109+F143+F200+F237</f>
        <v>127.05085000000001</v>
      </c>
      <c r="G91" s="105">
        <v>95.98</v>
      </c>
      <c r="H91" s="105">
        <f>H109+H143+H200+H237</f>
        <v>20.707622000000008</v>
      </c>
      <c r="I91" s="105">
        <f>I109+I143+I200+I237</f>
        <v>116.687622</v>
      </c>
      <c r="J91" s="152">
        <f>J109+J143+J200+J237</f>
        <v>0</v>
      </c>
      <c r="K91" s="152">
        <f t="shared" si="30"/>
        <v>116.687622</v>
      </c>
      <c r="L91" s="114">
        <f t="shared" si="22"/>
        <v>-8.1567561334694</v>
      </c>
    </row>
    <row r="92" spans="1:12" ht="12.75">
      <c r="A92" s="105" t="s">
        <v>19</v>
      </c>
      <c r="B92" s="105">
        <v>1331.2276526529727</v>
      </c>
      <c r="C92" s="105">
        <v>1624.4019454705815</v>
      </c>
      <c r="D92" s="105">
        <v>1315.6214055705395</v>
      </c>
      <c r="E92" s="105">
        <f>E113+E164+E203+E240</f>
        <v>1545.5349999999999</v>
      </c>
      <c r="F92" s="105">
        <f>F113+F164+F203+F240</f>
        <v>1523.5350700000001</v>
      </c>
      <c r="G92" s="105">
        <v>1416.056254559572</v>
      </c>
      <c r="H92" s="105">
        <f>H113+H164+H203+H240</f>
        <v>34.04627544042776</v>
      </c>
      <c r="I92" s="105">
        <f>I113+I164+I203+I240</f>
        <v>1450.1025299999997</v>
      </c>
      <c r="J92" s="152">
        <v>0</v>
      </c>
      <c r="K92" s="152">
        <f t="shared" si="30"/>
        <v>1450.1025299999997</v>
      </c>
      <c r="L92" s="114">
        <f t="shared" si="22"/>
        <v>-4.819878547331399</v>
      </c>
    </row>
    <row r="93" spans="1:12" s="162" customFormat="1" ht="12.75">
      <c r="A93" s="107" t="s">
        <v>107</v>
      </c>
      <c r="B93" s="107">
        <v>1401.6848523001804</v>
      </c>
      <c r="C93" s="107">
        <v>1187.4946976339909</v>
      </c>
      <c r="D93" s="107">
        <v>1685.447436921764</v>
      </c>
      <c r="E93" s="107">
        <f aca="true" t="shared" si="31" ref="E93:J93">E94+E95</f>
        <v>1686.760000306776</v>
      </c>
      <c r="F93" s="107">
        <f t="shared" si="31"/>
        <v>1299.450050306776</v>
      </c>
      <c r="G93" s="107">
        <f t="shared" si="31"/>
        <v>1277.082</v>
      </c>
      <c r="H93" s="107">
        <f t="shared" si="31"/>
        <v>264.3008299169784</v>
      </c>
      <c r="I93" s="107">
        <f t="shared" si="31"/>
        <v>1541.3828299169784</v>
      </c>
      <c r="J93" s="153">
        <f t="shared" si="31"/>
        <v>-75.7915460071403</v>
      </c>
      <c r="K93" s="153">
        <f t="shared" si="30"/>
        <v>1465.591283909838</v>
      </c>
      <c r="L93" s="148">
        <f t="shared" si="22"/>
        <v>12.785503649319907</v>
      </c>
    </row>
    <row r="94" spans="1:12" ht="12.75">
      <c r="A94" s="105" t="s">
        <v>21</v>
      </c>
      <c r="B94" s="105">
        <v>297.8177495430317</v>
      </c>
      <c r="C94" s="105">
        <v>271.91689849551983</v>
      </c>
      <c r="D94" s="105">
        <v>247.02234558025847</v>
      </c>
      <c r="E94" s="105">
        <f>E117+E171+E206+E244</f>
        <v>342.37654</v>
      </c>
      <c r="F94" s="105">
        <f>F117+F171+F206+F244</f>
        <v>332.01605</v>
      </c>
      <c r="G94" s="105">
        <v>196.93</v>
      </c>
      <c r="H94" s="105">
        <f>H117+H171+H206+H244</f>
        <v>71.14790750000002</v>
      </c>
      <c r="I94" s="105">
        <f>I117+I171+I206+I244</f>
        <v>268.07790750000004</v>
      </c>
      <c r="J94" s="152">
        <f>J117+J171+J206+J244</f>
        <v>11.9820125</v>
      </c>
      <c r="K94" s="152">
        <f t="shared" si="30"/>
        <v>280.05992000000003</v>
      </c>
      <c r="L94" s="114">
        <f t="shared" si="22"/>
        <v>-15.648680236994565</v>
      </c>
    </row>
    <row r="95" spans="1:12" ht="12.75">
      <c r="A95" s="105" t="s">
        <v>23</v>
      </c>
      <c r="B95" s="105">
        <v>1103.8671027571486</v>
      </c>
      <c r="C95" s="105">
        <v>915.577799138471</v>
      </c>
      <c r="D95" s="105">
        <v>1438.4250913415055</v>
      </c>
      <c r="E95" s="105">
        <f>E120+E149+E179+E215+E247</f>
        <v>1344.383460306776</v>
      </c>
      <c r="F95" s="105">
        <f>F120+F149+F179+F215+F247</f>
        <v>967.4340003067759</v>
      </c>
      <c r="G95" s="105">
        <v>1080.152</v>
      </c>
      <c r="H95" s="105">
        <f>H120+H149+H179+H215+H247</f>
        <v>193.15292241697836</v>
      </c>
      <c r="I95" s="105">
        <f>I120+I149+I179+I215+I247</f>
        <v>1273.3049224169783</v>
      </c>
      <c r="J95" s="152">
        <f>J120+J149+J179+J215+J247</f>
        <v>-87.7735585071403</v>
      </c>
      <c r="K95" s="152">
        <f t="shared" si="30"/>
        <v>1185.531363909838</v>
      </c>
      <c r="L95" s="114">
        <f t="shared" si="22"/>
        <v>22.54390103447912</v>
      </c>
    </row>
    <row r="96" spans="1:12" ht="12.75">
      <c r="A96" s="105" t="s">
        <v>52</v>
      </c>
      <c r="B96" s="105">
        <v>407.7977598967188</v>
      </c>
      <c r="C96" s="105">
        <v>363.691176357803</v>
      </c>
      <c r="D96" s="105">
        <v>409.25372602252247</v>
      </c>
      <c r="E96" s="105">
        <f>E122+E124+E127+E129+E132+E134+E136+E151+E181+E185+E225+E229+E249+E251+E255</f>
        <v>402.93</v>
      </c>
      <c r="F96" s="105">
        <f>F122+F124+F127+F129+F132+F134+F136+F151+F181+F185+F225+F229+F249+F251+F255</f>
        <v>397.6293200000001</v>
      </c>
      <c r="G96" s="105">
        <v>408.542</v>
      </c>
      <c r="H96" s="105">
        <f>H122+H124+H127+H129+H132+H134+H136+H151+H181+H185+H225+H229+H249+H251+H255</f>
        <v>57.69675989229784</v>
      </c>
      <c r="I96" s="105">
        <f>I122+I124+I127+I129+I132+I134+I136+I151+I181+I185+I225+I229+I249+I251+I255</f>
        <v>466.23875989229776</v>
      </c>
      <c r="J96" s="152">
        <f>J122+J124+J127+J129+J132+J134+J136+J151+J181+J185+J225+J229+J249+J251+J255</f>
        <v>30.126109199999952</v>
      </c>
      <c r="K96" s="152">
        <f t="shared" si="30"/>
        <v>496.36486909229774</v>
      </c>
      <c r="L96" s="114">
        <f t="shared" si="22"/>
        <v>24.831053477720815</v>
      </c>
    </row>
    <row r="97" spans="1:12" ht="12.75">
      <c r="A97" s="107" t="s">
        <v>108</v>
      </c>
      <c r="B97" s="107">
        <v>2.995021282578959</v>
      </c>
      <c r="C97" s="107">
        <v>-29.559582656935035</v>
      </c>
      <c r="D97" s="107">
        <v>-169.19186364738493</v>
      </c>
      <c r="E97" s="107">
        <f>E98+E99+E100+E101+E102</f>
        <v>-214.09799999999998</v>
      </c>
      <c r="F97" s="107">
        <f>F98+F99+F100+F101+F102</f>
        <v>-203.64219000000003</v>
      </c>
      <c r="G97" s="107">
        <v>-8.03</v>
      </c>
      <c r="H97" s="107">
        <f>H98+H99+H100+H101+H102</f>
        <v>-502.85896</v>
      </c>
      <c r="I97" s="107">
        <f>I98+I99+I100+I101+I102</f>
        <v>-521.82577</v>
      </c>
      <c r="J97" s="153">
        <f>J98+J99+J100+J101+J102</f>
        <v>-568.9019999999999</v>
      </c>
      <c r="K97" s="153">
        <f t="shared" si="30"/>
        <v>-1090.72777</v>
      </c>
      <c r="L97" s="148">
        <f t="shared" si="22"/>
        <v>435.6099195358289</v>
      </c>
    </row>
    <row r="98" spans="1:12" ht="12.75">
      <c r="A98" s="105" t="s">
        <v>28</v>
      </c>
      <c r="B98" s="105">
        <v>-156.97050157861773</v>
      </c>
      <c r="C98" s="105">
        <v>-47.837390870860126</v>
      </c>
      <c r="D98" s="105">
        <v>-107.89399997443533</v>
      </c>
      <c r="E98" s="105">
        <f aca="true" t="shared" si="32" ref="E98:F100">E190+E258</f>
        <v>-115.502</v>
      </c>
      <c r="F98" s="105">
        <f t="shared" si="32"/>
        <v>-105.30819</v>
      </c>
      <c r="G98" s="105">
        <v>-8.1</v>
      </c>
      <c r="H98" s="105">
        <f aca="true" t="shared" si="33" ref="H98:I100">H190+H258</f>
        <v>-137.77549</v>
      </c>
      <c r="I98" s="105">
        <f t="shared" si="33"/>
        <v>-156.81230000000002</v>
      </c>
      <c r="J98" s="152">
        <f>J190+J258</f>
        <v>-125.51899999999999</v>
      </c>
      <c r="K98" s="152">
        <f t="shared" si="30"/>
        <v>-282.3313</v>
      </c>
      <c r="L98" s="114">
        <f t="shared" si="22"/>
        <v>168.10004046219007</v>
      </c>
    </row>
    <row r="99" spans="1:12" ht="12.75">
      <c r="A99" s="105" t="s">
        <v>29</v>
      </c>
      <c r="B99" s="105">
        <v>107.60088453721576</v>
      </c>
      <c r="C99" s="105">
        <v>88.03778456661512</v>
      </c>
      <c r="D99" s="105">
        <v>0</v>
      </c>
      <c r="E99" s="105">
        <f t="shared" si="32"/>
        <v>111.071</v>
      </c>
      <c r="F99" s="105">
        <f t="shared" si="32"/>
        <v>111.04668</v>
      </c>
      <c r="G99" s="105">
        <v>0</v>
      </c>
      <c r="H99" s="105">
        <f t="shared" si="33"/>
        <v>48.48</v>
      </c>
      <c r="I99" s="105">
        <f t="shared" si="33"/>
        <v>48.48</v>
      </c>
      <c r="J99" s="152">
        <f>J191+J259</f>
        <v>0</v>
      </c>
      <c r="K99" s="152">
        <f t="shared" si="30"/>
        <v>48.48</v>
      </c>
      <c r="L99" s="114">
        <f t="shared" si="22"/>
        <v>-56.342683995595365</v>
      </c>
    </row>
    <row r="100" spans="1:12" ht="12.75">
      <c r="A100" s="105" t="s">
        <v>32</v>
      </c>
      <c r="B100" s="105">
        <v>82.07354888601996</v>
      </c>
      <c r="C100" s="105">
        <v>33.43857451459103</v>
      </c>
      <c r="D100" s="105">
        <v>36.911</v>
      </c>
      <c r="E100" s="105">
        <f t="shared" si="32"/>
        <v>36.911</v>
      </c>
      <c r="F100" s="105">
        <f t="shared" si="32"/>
        <v>36.911</v>
      </c>
      <c r="G100" s="105">
        <v>0</v>
      </c>
      <c r="H100" s="105">
        <f t="shared" si="33"/>
        <v>67.215</v>
      </c>
      <c r="I100" s="105">
        <f t="shared" si="33"/>
        <v>67.215</v>
      </c>
      <c r="J100" s="152">
        <f>J192+J260</f>
        <v>0</v>
      </c>
      <c r="K100" s="152">
        <f t="shared" si="30"/>
        <v>67.215</v>
      </c>
      <c r="L100" s="114">
        <f t="shared" si="22"/>
        <v>82.1001869361437</v>
      </c>
    </row>
    <row r="101" spans="1:12" s="162" customFormat="1" ht="12.75">
      <c r="A101" s="105" t="s">
        <v>33</v>
      </c>
      <c r="B101" s="105">
        <v>-17.805234364015185</v>
      </c>
      <c r="C101" s="105">
        <v>-104.25260861784668</v>
      </c>
      <c r="D101" s="105">
        <v>-94.87276521066386</v>
      </c>
      <c r="E101" s="105">
        <f>E193</f>
        <v>-252.026</v>
      </c>
      <c r="F101" s="105">
        <f>F193</f>
        <v>-252.02572</v>
      </c>
      <c r="G101" s="105">
        <v>0</v>
      </c>
      <c r="H101" s="105">
        <f>H193</f>
        <v>-485.54857000000004</v>
      </c>
      <c r="I101" s="105">
        <f>I193</f>
        <v>-485.54857000000004</v>
      </c>
      <c r="J101" s="152">
        <f>J193</f>
        <v>-437.575</v>
      </c>
      <c r="K101" s="152">
        <f t="shared" si="30"/>
        <v>-923.12357</v>
      </c>
      <c r="L101" s="114">
        <f t="shared" si="22"/>
        <v>266.28149301587155</v>
      </c>
    </row>
    <row r="102" spans="1:12" ht="12.75">
      <c r="A102" s="105" t="s">
        <v>30</v>
      </c>
      <c r="B102" s="105">
        <v>-11.903676198023854</v>
      </c>
      <c r="C102" s="105">
        <v>1.054057750565617</v>
      </c>
      <c r="D102" s="105">
        <v>-3.3360984622857357</v>
      </c>
      <c r="E102" s="105">
        <f>E153</f>
        <v>5.448</v>
      </c>
      <c r="F102" s="105">
        <f>F153</f>
        <v>5.734040000000002</v>
      </c>
      <c r="G102" s="105">
        <v>0.07000000000000028</v>
      </c>
      <c r="H102" s="105">
        <f>H153</f>
        <v>4.7701</v>
      </c>
      <c r="I102" s="105">
        <f>I153</f>
        <v>4.8401</v>
      </c>
      <c r="J102" s="152">
        <f>J153</f>
        <v>-5.808</v>
      </c>
      <c r="K102" s="152">
        <f>I102+J102</f>
        <v>-0.9679000000000002</v>
      </c>
      <c r="L102" s="114">
        <f t="shared" si="22"/>
        <v>-116.87989619884061</v>
      </c>
    </row>
    <row r="103" spans="1:12" ht="12.75">
      <c r="A103" s="107" t="s">
        <v>120</v>
      </c>
      <c r="B103" s="107">
        <v>943.5592042999757</v>
      </c>
      <c r="C103" s="107">
        <v>1177.4810078866976</v>
      </c>
      <c r="D103" s="107">
        <v>245.92067460021462</v>
      </c>
      <c r="E103" s="107">
        <f>E88-E93+E97</f>
        <v>506.547999693224</v>
      </c>
      <c r="F103" s="107">
        <f>F88-F93+F97</f>
        <v>888.8086596932242</v>
      </c>
      <c r="G103" s="107">
        <v>939.852254559572</v>
      </c>
      <c r="H103" s="107">
        <f>H88-H93+H97</f>
        <v>-674.9325924765507</v>
      </c>
      <c r="I103" s="107">
        <f>I88-I93+I97</f>
        <v>253.98285208302116</v>
      </c>
      <c r="J103" s="153">
        <f>J88-J93+J97</f>
        <v>-493.1104539928596</v>
      </c>
      <c r="K103" s="153">
        <f>K88-K93+K97</f>
        <v>-239.1276019098384</v>
      </c>
      <c r="L103" s="148">
        <f t="shared" si="22"/>
        <v>-126.90428353751349</v>
      </c>
    </row>
    <row r="104" spans="1:12" ht="12.75">
      <c r="A104" s="105"/>
      <c r="B104" s="105"/>
      <c r="C104" s="105"/>
      <c r="D104" s="105"/>
      <c r="E104" s="105"/>
      <c r="F104" s="105"/>
      <c r="G104" s="105"/>
      <c r="H104" s="105"/>
      <c r="I104" s="105"/>
      <c r="L104" s="148"/>
    </row>
    <row r="105" spans="1:12" s="162" customFormat="1" ht="12.75">
      <c r="A105" s="107" t="s">
        <v>51</v>
      </c>
      <c r="B105" s="107">
        <v>1.742295450768857</v>
      </c>
      <c r="C105" s="107">
        <v>2.0709611033707005</v>
      </c>
      <c r="D105" s="107">
        <v>27.268799604064718</v>
      </c>
      <c r="E105" s="107">
        <f aca="true" t="shared" si="34" ref="E105:K105">E106+E109+E113</f>
        <v>43.442</v>
      </c>
      <c r="F105" s="107">
        <f t="shared" si="34"/>
        <v>41.085660000000004</v>
      </c>
      <c r="G105" s="107">
        <f t="shared" si="34"/>
        <v>96.28</v>
      </c>
      <c r="H105" s="107">
        <f t="shared" si="34"/>
        <v>-44.89837799999999</v>
      </c>
      <c r="I105" s="107">
        <f t="shared" si="34"/>
        <v>51.38162200000001</v>
      </c>
      <c r="J105" s="153">
        <f t="shared" si="34"/>
        <v>0</v>
      </c>
      <c r="K105" s="153">
        <f t="shared" si="34"/>
        <v>51.38162200000001</v>
      </c>
      <c r="L105" s="148">
        <f t="shared" si="22"/>
        <v>25.059745906479307</v>
      </c>
    </row>
    <row r="106" spans="1:12" ht="12.75">
      <c r="A106" s="105" t="s">
        <v>16</v>
      </c>
      <c r="B106" s="105">
        <v>0.29469661140439457</v>
      </c>
      <c r="C106" s="105">
        <v>0.6290504007260364</v>
      </c>
      <c r="D106" s="105">
        <v>0.49851085858908645</v>
      </c>
      <c r="E106" s="105">
        <f>E107+E108</f>
        <v>0.262</v>
      </c>
      <c r="F106" s="105">
        <f>F107+F108</f>
        <v>0.18492999999999998</v>
      </c>
      <c r="G106" s="105">
        <v>0.3</v>
      </c>
      <c r="H106" s="105">
        <f>H337</f>
        <v>-0.11</v>
      </c>
      <c r="I106" s="105">
        <f>I107+I108</f>
        <v>0.19</v>
      </c>
      <c r="J106" s="152">
        <f>J107+J108</f>
        <v>0</v>
      </c>
      <c r="K106" s="152">
        <f>K107+K108</f>
        <v>0.19</v>
      </c>
      <c r="L106" s="114">
        <f t="shared" si="22"/>
        <v>2.7415778943384055</v>
      </c>
    </row>
    <row r="107" spans="1:12" ht="12.75">
      <c r="A107" s="105" t="s">
        <v>295</v>
      </c>
      <c r="B107" s="105">
        <v>0.16904631038052995</v>
      </c>
      <c r="C107" s="105">
        <v>0.32754719875244465</v>
      </c>
      <c r="D107" s="105">
        <v>0.2684289238556619</v>
      </c>
      <c r="E107" s="105">
        <f>E338</f>
        <v>0.145</v>
      </c>
      <c r="F107" s="105">
        <f>F338</f>
        <v>0.09711</v>
      </c>
      <c r="G107" s="105">
        <v>0</v>
      </c>
      <c r="H107" s="105">
        <f>H338</f>
        <v>0</v>
      </c>
      <c r="I107" s="105">
        <f>I338</f>
        <v>0.1</v>
      </c>
      <c r="J107" s="152">
        <f>J338</f>
        <v>0</v>
      </c>
      <c r="K107" s="152">
        <f>I107+J107</f>
        <v>0.1</v>
      </c>
      <c r="L107" s="114">
        <f t="shared" si="22"/>
        <v>2.976006590464422</v>
      </c>
    </row>
    <row r="108" spans="1:12" s="162" customFormat="1" ht="12.75">
      <c r="A108" s="105" t="s">
        <v>293</v>
      </c>
      <c r="B108" s="105">
        <v>0.06333644370022881</v>
      </c>
      <c r="C108" s="105">
        <v>0.3015032019735917</v>
      </c>
      <c r="D108" s="105">
        <v>0.23008193473342453</v>
      </c>
      <c r="E108" s="105">
        <f>E340</f>
        <v>0.117</v>
      </c>
      <c r="F108" s="105">
        <f>F340</f>
        <v>0.08782</v>
      </c>
      <c r="G108" s="105">
        <v>0.3</v>
      </c>
      <c r="H108" s="105">
        <f>-0.11</f>
        <v>-0.11</v>
      </c>
      <c r="I108" s="105">
        <f aca="true" t="shared" si="35" ref="I108:J112">I343</f>
        <v>0.09</v>
      </c>
      <c r="J108" s="152">
        <f t="shared" si="35"/>
        <v>0</v>
      </c>
      <c r="K108" s="152">
        <f>I108+J108</f>
        <v>0.09</v>
      </c>
      <c r="L108" s="114">
        <f t="shared" si="22"/>
        <v>2.4823502618993416</v>
      </c>
    </row>
    <row r="109" spans="1:12" s="162" customFormat="1" ht="12.75">
      <c r="A109" s="105" t="s">
        <v>15</v>
      </c>
      <c r="B109" s="105">
        <v>0</v>
      </c>
      <c r="C109" s="105">
        <v>1.110848363222681</v>
      </c>
      <c r="D109" s="105">
        <v>26.770288745475632</v>
      </c>
      <c r="E109" s="105">
        <f aca="true" t="shared" si="36" ref="E109:F115">E344</f>
        <v>42.256</v>
      </c>
      <c r="F109" s="105">
        <f t="shared" si="36"/>
        <v>39.02432</v>
      </c>
      <c r="G109" s="105">
        <v>95.98</v>
      </c>
      <c r="H109" s="105">
        <f>H344</f>
        <v>-45.56837799999999</v>
      </c>
      <c r="I109" s="105">
        <f t="shared" si="35"/>
        <v>50.41162200000001</v>
      </c>
      <c r="J109" s="152">
        <f t="shared" si="35"/>
        <v>0</v>
      </c>
      <c r="K109" s="152">
        <f>K110+K111+K112</f>
        <v>50.41162200000001</v>
      </c>
      <c r="L109" s="114">
        <f t="shared" si="22"/>
        <v>29.180013899025028</v>
      </c>
    </row>
    <row r="110" spans="1:12" s="162" customFormat="1" ht="12.75">
      <c r="A110" s="105" t="s">
        <v>298</v>
      </c>
      <c r="B110" s="105">
        <v>0</v>
      </c>
      <c r="C110" s="105">
        <v>1.110848363222681</v>
      </c>
      <c r="D110" s="105">
        <v>1.1686244935001853</v>
      </c>
      <c r="E110" s="105">
        <f t="shared" si="36"/>
        <v>1.169</v>
      </c>
      <c r="F110" s="105">
        <f t="shared" si="36"/>
        <v>1.171</v>
      </c>
      <c r="G110" s="105">
        <v>1.23</v>
      </c>
      <c r="H110" s="105">
        <f>H345</f>
        <v>0</v>
      </c>
      <c r="I110" s="105">
        <f t="shared" si="35"/>
        <v>1.2282899999999999</v>
      </c>
      <c r="J110" s="152">
        <f t="shared" si="35"/>
        <v>0</v>
      </c>
      <c r="K110" s="152">
        <f>I110+J110</f>
        <v>1.2282899999999999</v>
      </c>
      <c r="L110" s="114">
        <f t="shared" si="22"/>
        <v>4.892399658411605</v>
      </c>
    </row>
    <row r="111" spans="1:12" ht="12.75">
      <c r="A111" s="105" t="s">
        <v>299</v>
      </c>
      <c r="B111" s="105">
        <v>0</v>
      </c>
      <c r="C111" s="105">
        <v>0</v>
      </c>
      <c r="D111" s="105">
        <v>25.564659414824945</v>
      </c>
      <c r="E111" s="105">
        <f t="shared" si="36"/>
        <v>41.05</v>
      </c>
      <c r="F111" s="105">
        <f t="shared" si="36"/>
        <v>37.81632</v>
      </c>
      <c r="G111" s="105">
        <v>94.75</v>
      </c>
      <c r="H111" s="105">
        <f>H344</f>
        <v>-45.56837799999999</v>
      </c>
      <c r="I111" s="105">
        <f t="shared" si="35"/>
        <v>49.14633200000001</v>
      </c>
      <c r="J111" s="152">
        <f t="shared" si="35"/>
        <v>0</v>
      </c>
      <c r="K111" s="152">
        <f>I111+J111</f>
        <v>49.14633200000001</v>
      </c>
      <c r="L111" s="114">
        <f t="shared" si="22"/>
        <v>29.96064133157327</v>
      </c>
    </row>
    <row r="112" spans="1:12" ht="12.75">
      <c r="A112" s="105" t="s">
        <v>502</v>
      </c>
      <c r="B112" s="105">
        <v>0</v>
      </c>
      <c r="C112" s="105">
        <v>0</v>
      </c>
      <c r="D112" s="105">
        <v>0.037004837150501235</v>
      </c>
      <c r="E112" s="105">
        <f t="shared" si="36"/>
        <v>0.037</v>
      </c>
      <c r="F112" s="105">
        <f t="shared" si="36"/>
        <v>0.037</v>
      </c>
      <c r="G112" s="105">
        <v>0</v>
      </c>
      <c r="H112" s="105">
        <f>H347</f>
        <v>0</v>
      </c>
      <c r="I112" s="105">
        <f t="shared" si="35"/>
        <v>0.037</v>
      </c>
      <c r="J112" s="152">
        <f t="shared" si="35"/>
        <v>0</v>
      </c>
      <c r="K112" s="152">
        <f>I112+J112</f>
        <v>0.037</v>
      </c>
      <c r="L112" s="114">
        <f t="shared" si="22"/>
        <v>0</v>
      </c>
    </row>
    <row r="113" spans="1:12" ht="12.75">
      <c r="A113" s="105" t="s">
        <v>19</v>
      </c>
      <c r="B113" s="105">
        <v>1.4475988393644625</v>
      </c>
      <c r="C113" s="105">
        <v>0.33106233942198304</v>
      </c>
      <c r="D113" s="105">
        <v>0</v>
      </c>
      <c r="E113" s="105">
        <f t="shared" si="36"/>
        <v>0.924</v>
      </c>
      <c r="F113" s="105">
        <f t="shared" si="36"/>
        <v>1.8764100000000001</v>
      </c>
      <c r="G113" s="147">
        <v>0</v>
      </c>
      <c r="H113" s="147">
        <v>0.78</v>
      </c>
      <c r="I113" s="147">
        <v>0.78</v>
      </c>
      <c r="J113" s="156">
        <v>0</v>
      </c>
      <c r="K113" s="156">
        <v>0.78</v>
      </c>
      <c r="L113" s="114">
        <f t="shared" si="22"/>
        <v>-58.43125969271109</v>
      </c>
    </row>
    <row r="114" spans="1:12" ht="12.75">
      <c r="A114" s="105" t="s">
        <v>503</v>
      </c>
      <c r="B114" s="105">
        <v>0</v>
      </c>
      <c r="C114" s="105">
        <v>0</v>
      </c>
      <c r="D114" s="105">
        <v>0</v>
      </c>
      <c r="E114" s="105">
        <f t="shared" si="36"/>
        <v>0.731</v>
      </c>
      <c r="F114" s="105">
        <f t="shared" si="36"/>
        <v>1.6833</v>
      </c>
      <c r="G114" s="147">
        <v>0</v>
      </c>
      <c r="H114" s="147">
        <v>0.6</v>
      </c>
      <c r="I114" s="147">
        <v>0.6</v>
      </c>
      <c r="J114" s="156">
        <v>0</v>
      </c>
      <c r="K114" s="156">
        <v>0.6</v>
      </c>
      <c r="L114" s="114">
        <f t="shared" si="22"/>
        <v>-64.35572981643202</v>
      </c>
    </row>
    <row r="115" spans="1:12" ht="12.75">
      <c r="A115" s="105" t="s">
        <v>504</v>
      </c>
      <c r="B115" s="105">
        <v>1.4475988393644625</v>
      </c>
      <c r="C115" s="105">
        <v>0.33106233942198304</v>
      </c>
      <c r="D115" s="105">
        <v>0</v>
      </c>
      <c r="E115" s="105">
        <f t="shared" si="36"/>
        <v>0.193</v>
      </c>
      <c r="F115" s="105">
        <f t="shared" si="36"/>
        <v>0.19311</v>
      </c>
      <c r="G115" s="147">
        <v>0</v>
      </c>
      <c r="H115" s="147">
        <v>0.18</v>
      </c>
      <c r="I115" s="147">
        <v>0.18</v>
      </c>
      <c r="J115" s="156">
        <v>0</v>
      </c>
      <c r="K115" s="156">
        <v>0.18</v>
      </c>
      <c r="L115" s="114">
        <f t="shared" si="22"/>
        <v>-6.788876805965515</v>
      </c>
    </row>
    <row r="116" spans="1:12" ht="12.75">
      <c r="A116" s="107" t="s">
        <v>56</v>
      </c>
      <c r="B116" s="107">
        <v>371.0895082637762</v>
      </c>
      <c r="C116" s="107">
        <v>227.08691217261259</v>
      </c>
      <c r="D116" s="107">
        <v>730.2436503664694</v>
      </c>
      <c r="E116" s="107">
        <f>E117+E120</f>
        <v>641.738</v>
      </c>
      <c r="F116" s="107">
        <f>F117+F120</f>
        <v>294.83613</v>
      </c>
      <c r="G116" s="107">
        <v>377.14</v>
      </c>
      <c r="H116" s="107">
        <f>H117+H120</f>
        <v>148.08782961188538</v>
      </c>
      <c r="I116" s="107">
        <f>I117+I120</f>
        <v>525.2278296118855</v>
      </c>
      <c r="J116" s="153">
        <f>J117+J120</f>
        <v>-110.07965055878758</v>
      </c>
      <c r="K116" s="153">
        <f>I116+J116</f>
        <v>415.14817905309786</v>
      </c>
      <c r="L116" s="148">
        <f t="shared" si="22"/>
        <v>40.80641305836494</v>
      </c>
    </row>
    <row r="117" spans="1:12" ht="12.75">
      <c r="A117" s="105" t="s">
        <v>21</v>
      </c>
      <c r="B117" s="105">
        <v>15.348893689363823</v>
      </c>
      <c r="C117" s="105">
        <v>15.597734332059364</v>
      </c>
      <c r="D117" s="105">
        <v>15.408938683164394</v>
      </c>
      <c r="E117" s="105">
        <f>E118+E119</f>
        <v>25.80554</v>
      </c>
      <c r="F117" s="105">
        <f>F118+F119</f>
        <v>25.661929999999998</v>
      </c>
      <c r="G117" s="105">
        <v>15.41</v>
      </c>
      <c r="H117" s="105">
        <f>H118+H119</f>
        <v>-1.86515</v>
      </c>
      <c r="I117" s="105">
        <f>I118+I119</f>
        <v>13.54485</v>
      </c>
      <c r="J117" s="152">
        <f>J118+J119</f>
        <v>0.0001499999999996504</v>
      </c>
      <c r="K117" s="152">
        <f>K118+K119</f>
        <v>13.544999999999998</v>
      </c>
      <c r="L117" s="114">
        <f t="shared" si="22"/>
        <v>-47.21753196271676</v>
      </c>
    </row>
    <row r="118" spans="1:12" ht="12.75">
      <c r="A118" s="105" t="s">
        <v>22</v>
      </c>
      <c r="B118" s="105">
        <v>9.405110375417022</v>
      </c>
      <c r="C118" s="105">
        <v>10.548714097631436</v>
      </c>
      <c r="D118" s="105">
        <v>10.359918448736467</v>
      </c>
      <c r="E118" s="105">
        <f>E379</f>
        <v>20.75654</v>
      </c>
      <c r="F118" s="105">
        <f>F379</f>
        <v>20.61293</v>
      </c>
      <c r="G118" s="105">
        <v>10.36</v>
      </c>
      <c r="H118" s="105">
        <f>H379</f>
        <v>-1.86515</v>
      </c>
      <c r="I118" s="105">
        <f>I379</f>
        <v>8.49485</v>
      </c>
      <c r="J118" s="152">
        <f>J379</f>
        <v>0.0001499999999996504</v>
      </c>
      <c r="K118" s="152">
        <f>I118+J118</f>
        <v>8.495</v>
      </c>
      <c r="L118" s="114">
        <f t="shared" si="22"/>
        <v>-58.78800345220209</v>
      </c>
    </row>
    <row r="119" spans="1:12" ht="12.75">
      <c r="A119" s="105" t="s">
        <v>39</v>
      </c>
      <c r="B119" s="105">
        <v>5.9437833139468</v>
      </c>
      <c r="C119" s="105">
        <v>5.049020234427927</v>
      </c>
      <c r="D119" s="105">
        <v>5.0490202344279265</v>
      </c>
      <c r="E119" s="105">
        <f>E392</f>
        <v>5.049</v>
      </c>
      <c r="F119" s="105">
        <f>F392</f>
        <v>5.049</v>
      </c>
      <c r="G119" s="105">
        <v>5.05</v>
      </c>
      <c r="H119" s="105">
        <f>H392</f>
        <v>0</v>
      </c>
      <c r="I119" s="105">
        <f>I392</f>
        <v>5.05</v>
      </c>
      <c r="J119" s="152">
        <f>J392</f>
        <v>0</v>
      </c>
      <c r="K119" s="152">
        <f>I119+J119</f>
        <v>5.05</v>
      </c>
      <c r="L119" s="114">
        <f t="shared" si="22"/>
        <v>0.019805902158822164</v>
      </c>
    </row>
    <row r="120" spans="1:12" ht="12.75">
      <c r="A120" s="105" t="s">
        <v>23</v>
      </c>
      <c r="B120" s="105">
        <v>355.7406145744124</v>
      </c>
      <c r="C120" s="105">
        <v>211.48917784055322</v>
      </c>
      <c r="D120" s="105">
        <v>714.834711683305</v>
      </c>
      <c r="E120" s="105">
        <f>E121+E123+E125+E126+E128+E130+E131+E133+E135+E137</f>
        <v>615.9324600000001</v>
      </c>
      <c r="F120" s="105">
        <f>F121+F123+F125+F126+F128+F130+F131+F133+F135+F137</f>
        <v>269.17420000000004</v>
      </c>
      <c r="G120" s="105">
        <v>361.73</v>
      </c>
      <c r="H120" s="105">
        <f>H121+H123+H125+H126+H128+H130+H131+H133+H135+H137</f>
        <v>149.95297961188538</v>
      </c>
      <c r="I120" s="105">
        <f>I121+I123+I125+I126+I128+I130+I131+I133+I135+I137</f>
        <v>511.6829796118854</v>
      </c>
      <c r="J120" s="152">
        <f>J121+J123+J125+J126+J128+J130+J131+J133+J135+J137</f>
        <v>-110.07980055878758</v>
      </c>
      <c r="K120" s="152">
        <f aca="true" t="shared" si="37" ref="K120:K156">I120+J120</f>
        <v>401.60317905309785</v>
      </c>
      <c r="L120" s="114">
        <f t="shared" si="22"/>
        <v>49.19824375928221</v>
      </c>
    </row>
    <row r="121" spans="1:12" ht="12.75">
      <c r="A121" s="105" t="s">
        <v>24</v>
      </c>
      <c r="B121" s="105">
        <v>29.17468203954853</v>
      </c>
      <c r="C121" s="105">
        <v>24.429237022739766</v>
      </c>
      <c r="D121" s="105">
        <v>26.814052254163848</v>
      </c>
      <c r="E121" s="105">
        <f>E354</f>
        <v>31.458</v>
      </c>
      <c r="F121" s="105">
        <f>F354</f>
        <v>30.43493</v>
      </c>
      <c r="G121" s="105">
        <v>26.81</v>
      </c>
      <c r="H121" s="105">
        <f aca="true" t="shared" si="38" ref="H121:J122">H354</f>
        <v>27.312517083333347</v>
      </c>
      <c r="I121" s="105">
        <f t="shared" si="38"/>
        <v>54.12251708333335</v>
      </c>
      <c r="J121" s="152">
        <f t="shared" si="38"/>
        <v>28.74648291666665</v>
      </c>
      <c r="K121" s="152">
        <f t="shared" si="37"/>
        <v>82.869</v>
      </c>
      <c r="L121" s="114">
        <f t="shared" si="22"/>
        <v>172.28253851742062</v>
      </c>
    </row>
    <row r="122" spans="1:12" s="162" customFormat="1" ht="12.75">
      <c r="A122" s="105" t="s">
        <v>52</v>
      </c>
      <c r="B122" s="105">
        <v>23.91957358148096</v>
      </c>
      <c r="C122" s="105">
        <v>21.719670727186738</v>
      </c>
      <c r="D122" s="105">
        <v>23.490646530236603</v>
      </c>
      <c r="E122" s="105">
        <f>E355</f>
        <v>23.141</v>
      </c>
      <c r="F122" s="105">
        <f>F355</f>
        <v>22.117849999999997</v>
      </c>
      <c r="G122" s="105">
        <v>23.49</v>
      </c>
      <c r="H122" s="105">
        <f t="shared" si="38"/>
        <v>14.31017</v>
      </c>
      <c r="I122" s="105">
        <f t="shared" si="38"/>
        <v>37.80017</v>
      </c>
      <c r="J122" s="152">
        <f t="shared" si="38"/>
        <v>21.109829999999995</v>
      </c>
      <c r="K122" s="152">
        <f t="shared" si="37"/>
        <v>58.91</v>
      </c>
      <c r="L122" s="114">
        <f t="shared" si="22"/>
        <v>166.3459603894592</v>
      </c>
    </row>
    <row r="123" spans="1:12" ht="12.75">
      <c r="A123" s="105" t="s">
        <v>25</v>
      </c>
      <c r="B123" s="105">
        <v>304.80762721613644</v>
      </c>
      <c r="C123" s="105">
        <v>178.48537701481473</v>
      </c>
      <c r="D123" s="105">
        <v>183.27501685478</v>
      </c>
      <c r="E123" s="105">
        <f>E358</f>
        <v>189.609</v>
      </c>
      <c r="F123" s="105">
        <f>F358</f>
        <v>188.5093</v>
      </c>
      <c r="G123" s="105">
        <v>183.28</v>
      </c>
      <c r="H123" s="105">
        <f aca="true" t="shared" si="39" ref="H123:J124">H358</f>
        <v>-3.0423485437457565</v>
      </c>
      <c r="I123" s="105">
        <f t="shared" si="39"/>
        <v>180.23765145625424</v>
      </c>
      <c r="J123" s="152">
        <f t="shared" si="39"/>
        <v>11.672348543745755</v>
      </c>
      <c r="K123" s="152">
        <f t="shared" si="37"/>
        <v>191.91</v>
      </c>
      <c r="L123" s="114">
        <f t="shared" si="22"/>
        <v>1.8039958771264963</v>
      </c>
    </row>
    <row r="124" spans="1:12" ht="12.75">
      <c r="A124" s="105" t="s">
        <v>53</v>
      </c>
      <c r="B124" s="105">
        <v>182.2987377449414</v>
      </c>
      <c r="C124" s="105">
        <v>104.22413559495355</v>
      </c>
      <c r="D124" s="105">
        <v>111.36512967162199</v>
      </c>
      <c r="E124" s="105">
        <f>E359</f>
        <v>112.014</v>
      </c>
      <c r="F124" s="105">
        <f>F359</f>
        <v>111.63957</v>
      </c>
      <c r="G124" s="105">
        <v>111.37</v>
      </c>
      <c r="H124" s="105">
        <f t="shared" si="39"/>
        <v>6.198033840000033</v>
      </c>
      <c r="I124" s="105">
        <f t="shared" si="39"/>
        <v>117.56803384000003</v>
      </c>
      <c r="J124" s="152">
        <f t="shared" si="39"/>
        <v>8.23396615999998</v>
      </c>
      <c r="K124" s="152">
        <f t="shared" si="37"/>
        <v>125.802</v>
      </c>
      <c r="L124" s="114">
        <f t="shared" si="22"/>
        <v>12.685851441384102</v>
      </c>
    </row>
    <row r="125" spans="1:11" ht="12.75">
      <c r="A125" s="105" t="s">
        <v>27</v>
      </c>
      <c r="B125" s="105">
        <v>0</v>
      </c>
      <c r="C125" s="105">
        <v>0</v>
      </c>
      <c r="D125" s="105">
        <v>468.7347410939118</v>
      </c>
      <c r="E125" s="105">
        <f>E363</f>
        <v>338.29446</v>
      </c>
      <c r="F125" s="105">
        <f>F363</f>
        <v>0</v>
      </c>
      <c r="G125" s="105">
        <v>25</v>
      </c>
      <c r="H125" s="105">
        <f>H363</f>
        <v>175</v>
      </c>
      <c r="I125" s="105">
        <f>I363</f>
        <v>200</v>
      </c>
      <c r="J125" s="152">
        <f>J363</f>
        <v>-150</v>
      </c>
      <c r="K125" s="152">
        <f t="shared" si="37"/>
        <v>50</v>
      </c>
    </row>
    <row r="126" spans="1:12" ht="12.75">
      <c r="A126" s="105" t="s">
        <v>331</v>
      </c>
      <c r="B126" s="105">
        <v>0</v>
      </c>
      <c r="C126" s="105">
        <v>0</v>
      </c>
      <c r="D126" s="105">
        <v>27.81189952475298</v>
      </c>
      <c r="E126" s="105">
        <f>E369</f>
        <v>32.151</v>
      </c>
      <c r="F126" s="105">
        <f>F369</f>
        <v>28.22613</v>
      </c>
      <c r="G126" s="105">
        <v>38.34</v>
      </c>
      <c r="H126" s="105">
        <f aca="true" t="shared" si="40" ref="H126:J127">H369</f>
        <v>-35.620578</v>
      </c>
      <c r="I126" s="105">
        <f t="shared" si="40"/>
        <v>2.7194220000000002</v>
      </c>
      <c r="J126" s="152">
        <f t="shared" si="40"/>
        <v>0</v>
      </c>
      <c r="K126" s="152">
        <f t="shared" si="37"/>
        <v>2.7194220000000002</v>
      </c>
      <c r="L126" s="114">
        <f t="shared" si="22"/>
        <v>-90.36558678075953</v>
      </c>
    </row>
    <row r="127" spans="1:12" ht="12.75">
      <c r="A127" s="105" t="s">
        <v>53</v>
      </c>
      <c r="B127" s="105">
        <v>0</v>
      </c>
      <c r="C127" s="105">
        <v>0</v>
      </c>
      <c r="D127" s="105">
        <v>24.96144</v>
      </c>
      <c r="E127" s="105">
        <f>E370</f>
        <v>24.962</v>
      </c>
      <c r="F127" s="105">
        <f>F370</f>
        <v>23.899279999999997</v>
      </c>
      <c r="G127" s="105">
        <v>24.96</v>
      </c>
      <c r="H127" s="105">
        <f t="shared" si="40"/>
        <v>-22.462847999999997</v>
      </c>
      <c r="I127" s="105">
        <f t="shared" si="40"/>
        <v>2.4971520000000003</v>
      </c>
      <c r="J127" s="152">
        <f t="shared" si="40"/>
        <v>0</v>
      </c>
      <c r="K127" s="152">
        <f t="shared" si="37"/>
        <v>2.4971520000000003</v>
      </c>
      <c r="L127" s="114">
        <f t="shared" si="22"/>
        <v>-89.5513505009356</v>
      </c>
    </row>
    <row r="128" spans="1:11" ht="12" customHeight="1">
      <c r="A128" s="105" t="s">
        <v>26</v>
      </c>
      <c r="B128" s="105">
        <v>5.057360704562013</v>
      </c>
      <c r="C128" s="105">
        <v>0</v>
      </c>
      <c r="D128" s="105">
        <v>0</v>
      </c>
      <c r="E128" s="105">
        <f>E373</f>
        <v>0</v>
      </c>
      <c r="F128" s="105">
        <f>F373</f>
        <v>0</v>
      </c>
      <c r="G128" s="105">
        <v>0</v>
      </c>
      <c r="H128" s="105">
        <f aca="true" t="shared" si="41" ref="H128:J129">H373</f>
        <v>0</v>
      </c>
      <c r="I128" s="105">
        <f t="shared" si="41"/>
        <v>0</v>
      </c>
      <c r="J128" s="152">
        <f t="shared" si="41"/>
        <v>0</v>
      </c>
      <c r="K128" s="152">
        <f t="shared" si="37"/>
        <v>0</v>
      </c>
    </row>
    <row r="129" spans="1:11" ht="12.75">
      <c r="A129" s="105" t="s">
        <v>53</v>
      </c>
      <c r="B129" s="105">
        <v>4.282208275280253</v>
      </c>
      <c r="C129" s="105">
        <v>0</v>
      </c>
      <c r="D129" s="105">
        <v>0</v>
      </c>
      <c r="E129" s="105">
        <f>E374</f>
        <v>0</v>
      </c>
      <c r="F129" s="105">
        <f>F374</f>
        <v>0</v>
      </c>
      <c r="G129" s="105">
        <v>0</v>
      </c>
      <c r="H129" s="105">
        <f t="shared" si="41"/>
        <v>0</v>
      </c>
      <c r="I129" s="105">
        <f t="shared" si="41"/>
        <v>0</v>
      </c>
      <c r="J129" s="152">
        <f t="shared" si="41"/>
        <v>0</v>
      </c>
      <c r="K129" s="152">
        <f t="shared" si="37"/>
        <v>0</v>
      </c>
    </row>
    <row r="130" spans="1:11" ht="12.75">
      <c r="A130" s="105" t="s">
        <v>22</v>
      </c>
      <c r="B130" s="105">
        <v>8.528370380785603</v>
      </c>
      <c r="C130" s="105">
        <v>0</v>
      </c>
      <c r="D130" s="105">
        <v>0</v>
      </c>
      <c r="E130" s="105">
        <f>E380</f>
        <v>0</v>
      </c>
      <c r="F130" s="105">
        <f>F380</f>
        <v>0</v>
      </c>
      <c r="G130" s="105">
        <v>0</v>
      </c>
      <c r="H130" s="105">
        <f>H380</f>
        <v>10</v>
      </c>
      <c r="I130" s="105">
        <f>I380</f>
        <v>10</v>
      </c>
      <c r="J130" s="152">
        <f>J380</f>
        <v>0</v>
      </c>
      <c r="K130" s="152">
        <f t="shared" si="37"/>
        <v>10</v>
      </c>
    </row>
    <row r="131" spans="1:12" ht="12.75">
      <c r="A131" s="105" t="s">
        <v>506</v>
      </c>
      <c r="B131" s="105">
        <v>0.31425357585673563</v>
      </c>
      <c r="C131" s="105">
        <v>0.04132335459460842</v>
      </c>
      <c r="D131" s="105">
        <v>0.25769176690143547</v>
      </c>
      <c r="E131" s="105">
        <f>E382</f>
        <v>0.258</v>
      </c>
      <c r="F131" s="105">
        <f>F382</f>
        <v>0.00515</v>
      </c>
      <c r="G131" s="105">
        <v>0.26</v>
      </c>
      <c r="H131" s="105">
        <f>H382</f>
        <v>-0.26</v>
      </c>
      <c r="I131" s="105">
        <f>I382</f>
        <v>0</v>
      </c>
      <c r="J131" s="152">
        <f>J382</f>
        <v>0</v>
      </c>
      <c r="K131" s="152">
        <f t="shared" si="37"/>
        <v>0</v>
      </c>
      <c r="L131" s="114">
        <f t="shared" si="22"/>
        <v>-100</v>
      </c>
    </row>
    <row r="132" spans="1:11" ht="12.75">
      <c r="A132" s="105" t="s">
        <v>53</v>
      </c>
      <c r="B132" s="105">
        <v>0.2663198394539389</v>
      </c>
      <c r="C132" s="105">
        <v>0</v>
      </c>
      <c r="D132" s="105">
        <v>0.25769176690143547</v>
      </c>
      <c r="E132" s="105">
        <f>E384</f>
        <v>0.258</v>
      </c>
      <c r="F132" s="105">
        <f>F384</f>
        <v>0</v>
      </c>
      <c r="G132" s="105">
        <v>0.26</v>
      </c>
      <c r="H132" s="105">
        <f>H384</f>
        <v>-0.26</v>
      </c>
      <c r="I132" s="105">
        <f>I384</f>
        <v>0</v>
      </c>
      <c r="J132" s="152">
        <f>J384</f>
        <v>0</v>
      </c>
      <c r="K132" s="152">
        <f t="shared" si="37"/>
        <v>0</v>
      </c>
    </row>
    <row r="133" spans="1:12" ht="12.75">
      <c r="A133" s="105" t="s">
        <v>507</v>
      </c>
      <c r="B133" s="105">
        <v>0</v>
      </c>
      <c r="C133" s="105">
        <v>0</v>
      </c>
      <c r="D133" s="105">
        <v>0</v>
      </c>
      <c r="E133" s="105">
        <f>E387</f>
        <v>16.221</v>
      </c>
      <c r="F133" s="105">
        <f>F387</f>
        <v>14.33074</v>
      </c>
      <c r="G133" s="105">
        <v>80.1</v>
      </c>
      <c r="H133" s="105">
        <f aca="true" t="shared" si="42" ref="H133:J134">H387</f>
        <v>-23.347367980800016</v>
      </c>
      <c r="I133" s="105">
        <f t="shared" si="42"/>
        <v>56.752632019199986</v>
      </c>
      <c r="J133" s="152">
        <f t="shared" si="42"/>
        <v>-0.498632019199988</v>
      </c>
      <c r="K133" s="152">
        <f t="shared" si="37"/>
        <v>56.254</v>
      </c>
      <c r="L133" s="114">
        <f t="shared" si="22"/>
        <v>292.54078993827255</v>
      </c>
    </row>
    <row r="134" spans="1:12" ht="12.75">
      <c r="A134" s="105" t="s">
        <v>53</v>
      </c>
      <c r="B134" s="105">
        <v>0</v>
      </c>
      <c r="C134" s="105">
        <v>5.692035330359312</v>
      </c>
      <c r="D134" s="105">
        <v>5.863862053097797</v>
      </c>
      <c r="E134" s="105">
        <f>E388</f>
        <v>2.749</v>
      </c>
      <c r="F134" s="105">
        <f>F388</f>
        <v>1.55017</v>
      </c>
      <c r="G134" s="105">
        <v>5.86</v>
      </c>
      <c r="H134" s="105">
        <f t="shared" si="42"/>
        <v>28.682432019199993</v>
      </c>
      <c r="I134" s="105">
        <f t="shared" si="42"/>
        <v>34.54243201919999</v>
      </c>
      <c r="J134" s="152">
        <f t="shared" si="42"/>
        <v>0</v>
      </c>
      <c r="K134" s="152">
        <f t="shared" si="37"/>
        <v>34.54243201919999</v>
      </c>
      <c r="L134" s="114">
        <f t="shared" si="22"/>
        <v>2128.299607088254</v>
      </c>
    </row>
    <row r="135" spans="1:12" ht="12.75">
      <c r="A135" s="105" t="s">
        <v>508</v>
      </c>
      <c r="B135" s="105">
        <v>7.85832065752304</v>
      </c>
      <c r="C135" s="105">
        <v>7.625375480935156</v>
      </c>
      <c r="D135" s="105">
        <v>7.9413101887950095</v>
      </c>
      <c r="E135" s="105">
        <f>E394</f>
        <v>7.941</v>
      </c>
      <c r="F135" s="105">
        <f>F394</f>
        <v>7.667949999999999</v>
      </c>
      <c r="G135" s="105">
        <v>7.94</v>
      </c>
      <c r="H135" s="105">
        <f aca="true" t="shared" si="43" ref="H135:J136">H394</f>
        <v>-0.0892429469022045</v>
      </c>
      <c r="I135" s="105">
        <f t="shared" si="43"/>
        <v>7.850757053097795</v>
      </c>
      <c r="J135" s="152">
        <f t="shared" si="43"/>
        <v>0</v>
      </c>
      <c r="K135" s="152">
        <f t="shared" si="37"/>
        <v>7.850757053097795</v>
      </c>
      <c r="L135" s="114">
        <f t="shared" si="22"/>
        <v>2.3840407553230705</v>
      </c>
    </row>
    <row r="136" spans="1:12" ht="12.75">
      <c r="A136" s="105" t="s">
        <v>53</v>
      </c>
      <c r="B136" s="105">
        <v>5.591246660616364</v>
      </c>
      <c r="C136" s="105">
        <v>5.692035330359312</v>
      </c>
      <c r="D136" s="105">
        <v>5.863862053097797</v>
      </c>
      <c r="E136" s="105">
        <f>E395</f>
        <v>5.864</v>
      </c>
      <c r="F136" s="105">
        <f>F395</f>
        <v>5.77116</v>
      </c>
      <c r="G136" s="105">
        <v>5.86</v>
      </c>
      <c r="H136" s="105">
        <f t="shared" si="43"/>
        <v>0.003862053097797798</v>
      </c>
      <c r="I136" s="105">
        <f t="shared" si="43"/>
        <v>5.863862053097797</v>
      </c>
      <c r="J136" s="152">
        <f t="shared" si="43"/>
        <v>0</v>
      </c>
      <c r="K136" s="152">
        <f t="shared" si="37"/>
        <v>5.863862053097797</v>
      </c>
      <c r="L136" s="114">
        <f t="shared" si="22"/>
        <v>1.6062984408298746</v>
      </c>
    </row>
    <row r="137" spans="1:11" ht="12.75">
      <c r="A137" s="105" t="s">
        <v>509</v>
      </c>
      <c r="B137" s="105">
        <v>0</v>
      </c>
      <c r="C137" s="105">
        <v>0.9078649674689709</v>
      </c>
      <c r="D137" s="105">
        <v>0</v>
      </c>
      <c r="E137" s="105">
        <f>E398</f>
        <v>0</v>
      </c>
      <c r="F137" s="105">
        <f>F398</f>
        <v>0</v>
      </c>
      <c r="G137" s="105">
        <v>0</v>
      </c>
      <c r="H137" s="105">
        <f>H398</f>
        <v>0</v>
      </c>
      <c r="I137" s="105">
        <f>I398</f>
        <v>0</v>
      </c>
      <c r="J137" s="152">
        <f>J398</f>
        <v>0</v>
      </c>
      <c r="K137" s="152">
        <f t="shared" si="37"/>
        <v>0</v>
      </c>
    </row>
    <row r="138" spans="1:12" ht="12.75">
      <c r="A138" s="107" t="s">
        <v>121</v>
      </c>
      <c r="B138" s="107">
        <v>-369.3472128130074</v>
      </c>
      <c r="C138" s="107">
        <v>-225.01595106924188</v>
      </c>
      <c r="D138" s="107">
        <v>-702.9748507624047</v>
      </c>
      <c r="E138" s="107">
        <f>E105-E116</f>
        <v>-598.296</v>
      </c>
      <c r="F138" s="107">
        <f>F105-F116</f>
        <v>-253.75047</v>
      </c>
      <c r="G138" s="107">
        <v>-280.86</v>
      </c>
      <c r="H138" s="107">
        <f>H105-H116</f>
        <v>-192.98620761188536</v>
      </c>
      <c r="I138" s="107">
        <f>I105-I116</f>
        <v>-473.84620761188546</v>
      </c>
      <c r="J138" s="153">
        <f>J105-J116</f>
        <v>110.07965055878758</v>
      </c>
      <c r="K138" s="153">
        <f t="shared" si="37"/>
        <v>-363.76655705309787</v>
      </c>
      <c r="L138" s="148">
        <f t="shared" si="22"/>
        <v>43.356013115206395</v>
      </c>
    </row>
    <row r="139" spans="1:12" ht="12.75">
      <c r="A139" s="105"/>
      <c r="B139" s="105"/>
      <c r="C139" s="105"/>
      <c r="D139" s="105"/>
      <c r="E139" s="105"/>
      <c r="F139" s="105"/>
      <c r="G139" s="105"/>
      <c r="H139" s="105"/>
      <c r="I139" s="105"/>
      <c r="L139" s="148"/>
    </row>
    <row r="140" spans="1:12" s="162" customFormat="1" ht="12.75">
      <c r="A140" s="107" t="s">
        <v>54</v>
      </c>
      <c r="B140" s="107">
        <v>727.9520858205617</v>
      </c>
      <c r="C140" s="107">
        <v>477.92485268365016</v>
      </c>
      <c r="D140" s="107">
        <v>501.2271036519116</v>
      </c>
      <c r="E140" s="107">
        <f>E141+E143</f>
        <v>506.425</v>
      </c>
      <c r="F140" s="107">
        <f>F141+F143</f>
        <v>510.34487</v>
      </c>
      <c r="G140" s="107">
        <v>501.13</v>
      </c>
      <c r="H140" s="107">
        <f>H141+H143</f>
        <v>33.64245</v>
      </c>
      <c r="I140" s="107">
        <f>I141+I143</f>
        <v>534.7724499999999</v>
      </c>
      <c r="J140" s="153">
        <f>J141+J143</f>
        <v>0</v>
      </c>
      <c r="K140" s="153">
        <f t="shared" si="37"/>
        <v>534.7724499999999</v>
      </c>
      <c r="L140" s="148">
        <f t="shared" si="22"/>
        <v>4.786484872474546</v>
      </c>
    </row>
    <row r="141" spans="1:12" ht="12.75">
      <c r="A141" s="105" t="s">
        <v>18</v>
      </c>
      <c r="B141" s="105">
        <v>517.2778750655095</v>
      </c>
      <c r="C141" s="105">
        <v>477.3496478468166</v>
      </c>
      <c r="D141" s="105">
        <v>501.131236179106</v>
      </c>
      <c r="E141" s="105">
        <f>E142</f>
        <v>506.265</v>
      </c>
      <c r="F141" s="105">
        <f>F142</f>
        <v>510.185</v>
      </c>
      <c r="G141" s="105">
        <v>501.13</v>
      </c>
      <c r="H141" s="105">
        <f>H142</f>
        <v>33.64245</v>
      </c>
      <c r="I141" s="105">
        <f>I142</f>
        <v>534.7724499999999</v>
      </c>
      <c r="J141" s="152">
        <f>J142</f>
        <v>0</v>
      </c>
      <c r="K141" s="152">
        <f t="shared" si="37"/>
        <v>534.7724499999999</v>
      </c>
      <c r="L141" s="114">
        <f t="shared" si="22"/>
        <v>4.819320442584541</v>
      </c>
    </row>
    <row r="142" spans="1:12" ht="12.75">
      <c r="A142" s="105" t="s">
        <v>297</v>
      </c>
      <c r="B142" s="105">
        <v>517.2778750655095</v>
      </c>
      <c r="C142" s="105">
        <v>477.3496478468166</v>
      </c>
      <c r="D142" s="105">
        <v>501.131236179106</v>
      </c>
      <c r="E142" s="105">
        <f>E407</f>
        <v>506.265</v>
      </c>
      <c r="F142" s="105">
        <f>F407</f>
        <v>510.185</v>
      </c>
      <c r="G142" s="105">
        <v>501.13</v>
      </c>
      <c r="H142" s="105">
        <f>H407</f>
        <v>33.64245</v>
      </c>
      <c r="I142" s="105">
        <f>I407</f>
        <v>534.7724499999999</v>
      </c>
      <c r="J142" s="152">
        <f>J407</f>
        <v>0</v>
      </c>
      <c r="K142" s="152">
        <f t="shared" si="37"/>
        <v>534.7724499999999</v>
      </c>
      <c r="L142" s="114">
        <f t="shared" si="22"/>
        <v>4.819320442584541</v>
      </c>
    </row>
    <row r="143" spans="1:11" ht="12.75">
      <c r="A143" s="105" t="s">
        <v>15</v>
      </c>
      <c r="B143" s="105">
        <v>210.67421075505223</v>
      </c>
      <c r="C143" s="105">
        <v>0.5752048368335613</v>
      </c>
      <c r="D143" s="105">
        <v>0.09586747280559355</v>
      </c>
      <c r="E143" s="105">
        <f>E411</f>
        <v>0.16</v>
      </c>
      <c r="F143" s="105">
        <f>F411</f>
        <v>0.15987</v>
      </c>
      <c r="G143" s="105">
        <v>0</v>
      </c>
      <c r="H143" s="105">
        <f>H411</f>
        <v>0</v>
      </c>
      <c r="I143" s="105">
        <f>I411</f>
        <v>0</v>
      </c>
      <c r="J143" s="152">
        <f>J411</f>
        <v>0</v>
      </c>
      <c r="K143" s="152">
        <f t="shared" si="37"/>
        <v>0</v>
      </c>
    </row>
    <row r="144" spans="1:12" ht="12.75">
      <c r="A144" s="105" t="s">
        <v>294</v>
      </c>
      <c r="B144" s="105">
        <v>203.43314202446538</v>
      </c>
      <c r="C144" s="105">
        <v>0</v>
      </c>
      <c r="D144" s="105">
        <v>0</v>
      </c>
      <c r="E144" s="105">
        <v>0</v>
      </c>
      <c r="F144" s="105">
        <v>0</v>
      </c>
      <c r="G144" s="105">
        <v>0</v>
      </c>
      <c r="H144" s="105">
        <v>0</v>
      </c>
      <c r="I144" s="105">
        <v>0</v>
      </c>
      <c r="J144" s="152">
        <v>0</v>
      </c>
      <c r="K144" s="152">
        <f t="shared" si="37"/>
        <v>0</v>
      </c>
      <c r="L144" s="148"/>
    </row>
    <row r="145" spans="1:12" s="162" customFormat="1" ht="12.75">
      <c r="A145" s="105" t="s">
        <v>298</v>
      </c>
      <c r="B145" s="105">
        <v>5.201321692891747</v>
      </c>
      <c r="C145" s="105">
        <v>0</v>
      </c>
      <c r="D145" s="105">
        <v>0</v>
      </c>
      <c r="E145" s="105">
        <v>0</v>
      </c>
      <c r="F145" s="105">
        <v>0</v>
      </c>
      <c r="G145" s="105">
        <v>0</v>
      </c>
      <c r="H145" s="105">
        <v>0</v>
      </c>
      <c r="I145" s="105">
        <v>0</v>
      </c>
      <c r="J145" s="152">
        <v>0</v>
      </c>
      <c r="K145" s="152">
        <f t="shared" si="37"/>
        <v>0</v>
      </c>
      <c r="L145" s="148"/>
    </row>
    <row r="146" spans="1:12" s="162" customFormat="1" ht="12.75">
      <c r="A146" s="105" t="s">
        <v>505</v>
      </c>
      <c r="B146" s="105">
        <v>0.6391164853706237</v>
      </c>
      <c r="C146" s="105"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52">
        <v>0</v>
      </c>
      <c r="K146" s="152">
        <f t="shared" si="37"/>
        <v>0</v>
      </c>
      <c r="L146" s="148"/>
    </row>
    <row r="147" spans="1:12" s="162" customFormat="1" ht="12.75">
      <c r="A147" s="105" t="s">
        <v>299</v>
      </c>
      <c r="B147" s="105">
        <v>1.4006305523244669</v>
      </c>
      <c r="C147" s="105">
        <v>0.5752048368335613</v>
      </c>
      <c r="D147" s="105">
        <v>0.09586747280559355</v>
      </c>
      <c r="E147" s="105">
        <f>E414</f>
        <v>0.16</v>
      </c>
      <c r="F147" s="105">
        <f>F414</f>
        <v>0.15987</v>
      </c>
      <c r="G147" s="105">
        <v>0</v>
      </c>
      <c r="H147" s="105">
        <f>H414</f>
        <v>0</v>
      </c>
      <c r="I147" s="105">
        <f>I414</f>
        <v>0</v>
      </c>
      <c r="J147" s="152">
        <f>J414</f>
        <v>0</v>
      </c>
      <c r="K147" s="152">
        <f t="shared" si="37"/>
        <v>0</v>
      </c>
      <c r="L147" s="148"/>
    </row>
    <row r="148" spans="1:12" ht="12.75">
      <c r="A148" s="107" t="s">
        <v>55</v>
      </c>
      <c r="B148" s="107">
        <v>0</v>
      </c>
      <c r="C148" s="107">
        <v>61.554975521838614</v>
      </c>
      <c r="D148" s="107">
        <v>64.32295937519973</v>
      </c>
      <c r="E148" s="107">
        <f>E149</f>
        <v>64.826</v>
      </c>
      <c r="F148" s="107">
        <f>F149</f>
        <v>64.30438</v>
      </c>
      <c r="G148" s="107">
        <v>64.33</v>
      </c>
      <c r="H148" s="107">
        <f aca="true" t="shared" si="44" ref="H148:J149">H149</f>
        <v>5.8756763798886675</v>
      </c>
      <c r="I148" s="107">
        <f t="shared" si="44"/>
        <v>70.20567637988867</v>
      </c>
      <c r="J148" s="153">
        <f t="shared" si="44"/>
        <v>8.756</v>
      </c>
      <c r="K148" s="153">
        <f t="shared" si="37"/>
        <v>78.96167637988867</v>
      </c>
      <c r="L148" s="148">
        <f aca="true" t="shared" si="45" ref="L148:L208">K148/F148%-100</f>
        <v>22.793620558799688</v>
      </c>
    </row>
    <row r="149" spans="1:12" ht="12.75">
      <c r="A149" s="105" t="s">
        <v>23</v>
      </c>
      <c r="B149" s="105">
        <v>0</v>
      </c>
      <c r="C149" s="105">
        <v>61.554975521838614</v>
      </c>
      <c r="D149" s="105">
        <v>64.32295937519973</v>
      </c>
      <c r="E149" s="105">
        <f>E150</f>
        <v>64.826</v>
      </c>
      <c r="F149" s="105">
        <f>F150</f>
        <v>64.30438</v>
      </c>
      <c r="G149" s="105">
        <v>64.33</v>
      </c>
      <c r="H149" s="105">
        <f t="shared" si="44"/>
        <v>5.8756763798886675</v>
      </c>
      <c r="I149" s="105">
        <f t="shared" si="44"/>
        <v>70.20567637988867</v>
      </c>
      <c r="J149" s="152">
        <f t="shared" si="44"/>
        <v>8.756</v>
      </c>
      <c r="K149" s="152">
        <f t="shared" si="37"/>
        <v>78.96167637988867</v>
      </c>
      <c r="L149" s="114">
        <f t="shared" si="45"/>
        <v>22.793620558799688</v>
      </c>
    </row>
    <row r="150" spans="1:12" ht="12.75">
      <c r="A150" s="105" t="s">
        <v>25</v>
      </c>
      <c r="B150" s="105">
        <v>0</v>
      </c>
      <c r="C150" s="105">
        <v>61.554975521838614</v>
      </c>
      <c r="D150" s="105">
        <v>64.32295937519973</v>
      </c>
      <c r="E150" s="105">
        <f>E422</f>
        <v>64.826</v>
      </c>
      <c r="F150" s="105">
        <f>F422</f>
        <v>64.30438</v>
      </c>
      <c r="G150" s="105">
        <v>64.33</v>
      </c>
      <c r="H150" s="105">
        <f aca="true" t="shared" si="46" ref="H150:J151">H422</f>
        <v>5.8756763798886675</v>
      </c>
      <c r="I150" s="105">
        <f t="shared" si="46"/>
        <v>70.20567637988867</v>
      </c>
      <c r="J150" s="152">
        <f t="shared" si="46"/>
        <v>8.756</v>
      </c>
      <c r="K150" s="152">
        <f>I150+J150</f>
        <v>78.96167637988867</v>
      </c>
      <c r="L150" s="114">
        <f t="shared" si="45"/>
        <v>22.793620558799688</v>
      </c>
    </row>
    <row r="151" spans="1:12" ht="12.75">
      <c r="A151" s="105" t="s">
        <v>53</v>
      </c>
      <c r="B151" s="105">
        <v>0</v>
      </c>
      <c r="C151" s="105">
        <v>56.843020208863265</v>
      </c>
      <c r="D151" s="105">
        <v>59.82709394756689</v>
      </c>
      <c r="E151" s="105">
        <f>E423</f>
        <v>60.706</v>
      </c>
      <c r="F151" s="105">
        <f>F423</f>
        <v>60.186980000000005</v>
      </c>
      <c r="G151" s="105">
        <v>59.83</v>
      </c>
      <c r="H151" s="105">
        <f t="shared" si="46"/>
        <v>5.539159760000002</v>
      </c>
      <c r="I151" s="105">
        <f t="shared" si="46"/>
        <v>65.36915976</v>
      </c>
      <c r="J151" s="152">
        <f t="shared" si="46"/>
        <v>0</v>
      </c>
      <c r="K151" s="152">
        <f>I151+J151</f>
        <v>65.36915976</v>
      </c>
      <c r="L151" s="114">
        <f t="shared" si="45"/>
        <v>8.610134218397405</v>
      </c>
    </row>
    <row r="152" spans="1:12" ht="12.75">
      <c r="A152" s="107" t="s">
        <v>57</v>
      </c>
      <c r="B152" s="107">
        <v>-11.903676198023854</v>
      </c>
      <c r="C152" s="107">
        <v>1.054057750565617</v>
      </c>
      <c r="D152" s="107">
        <v>-3.3360984622857357</v>
      </c>
      <c r="E152" s="107">
        <f>E153</f>
        <v>5.448</v>
      </c>
      <c r="F152" s="107">
        <f>F153</f>
        <v>5.734040000000002</v>
      </c>
      <c r="G152" s="107">
        <v>0.07000000000000028</v>
      </c>
      <c r="H152" s="107">
        <f>H153</f>
        <v>4.7701</v>
      </c>
      <c r="I152" s="107">
        <f>I153</f>
        <v>4.8401</v>
      </c>
      <c r="J152" s="153">
        <f>J153</f>
        <v>-5.808</v>
      </c>
      <c r="K152" s="153">
        <f>I152+J152</f>
        <v>-0.9679000000000002</v>
      </c>
      <c r="L152" s="148">
        <f t="shared" si="45"/>
        <v>-116.87989619884061</v>
      </c>
    </row>
    <row r="153" spans="1:12" ht="12.75">
      <c r="A153" s="105" t="s">
        <v>30</v>
      </c>
      <c r="B153" s="105">
        <v>-11.903676198023854</v>
      </c>
      <c r="C153" s="105">
        <v>1.054057750565617</v>
      </c>
      <c r="D153" s="105">
        <v>-3.3360984622857357</v>
      </c>
      <c r="E153" s="105">
        <f>E154+E155</f>
        <v>5.448</v>
      </c>
      <c r="F153" s="105">
        <f>F154+F155</f>
        <v>5.734040000000002</v>
      </c>
      <c r="G153" s="105">
        <v>0.07000000000000028</v>
      </c>
      <c r="H153" s="105">
        <f>H154+H155</f>
        <v>4.7701</v>
      </c>
      <c r="I153" s="105">
        <f>I154+I155</f>
        <v>4.8401</v>
      </c>
      <c r="J153" s="152">
        <f>J154+J155</f>
        <v>-5.808</v>
      </c>
      <c r="K153" s="152">
        <f t="shared" si="37"/>
        <v>-0.9679000000000002</v>
      </c>
      <c r="L153" s="114">
        <f t="shared" si="45"/>
        <v>-116.87989619884061</v>
      </c>
    </row>
    <row r="154" spans="1:12" ht="12.75">
      <c r="A154" s="105" t="s">
        <v>510</v>
      </c>
      <c r="B154" s="105">
        <v>9.828370380785602</v>
      </c>
      <c r="C154" s="105">
        <v>9.831494382166094</v>
      </c>
      <c r="D154" s="105">
        <v>4.590901537714264</v>
      </c>
      <c r="E154" s="105">
        <f>E417</f>
        <v>13.752</v>
      </c>
      <c r="F154" s="105">
        <f>F417</f>
        <v>13.846440000000001</v>
      </c>
      <c r="G154" s="105">
        <v>8</v>
      </c>
      <c r="H154" s="105">
        <f>H417</f>
        <v>2.82851</v>
      </c>
      <c r="I154" s="105">
        <f>I417</f>
        <v>10.82851</v>
      </c>
      <c r="J154" s="152">
        <f>J417</f>
        <v>0</v>
      </c>
      <c r="K154" s="152">
        <f t="shared" si="37"/>
        <v>10.82851</v>
      </c>
      <c r="L154" s="114">
        <f t="shared" si="45"/>
        <v>-21.795710666424014</v>
      </c>
    </row>
    <row r="155" spans="1:12" ht="12.75">
      <c r="A155" s="105" t="s">
        <v>511</v>
      </c>
      <c r="B155" s="105">
        <v>-21.732046578809456</v>
      </c>
      <c r="C155" s="105">
        <v>-8.777436631600477</v>
      </c>
      <c r="D155" s="105">
        <v>-7.927</v>
      </c>
      <c r="E155" s="105">
        <f>-E427</f>
        <v>-8.304</v>
      </c>
      <c r="F155" s="105">
        <f>-F427</f>
        <v>-8.1124</v>
      </c>
      <c r="G155" s="105">
        <v>-7.93</v>
      </c>
      <c r="H155" s="105">
        <f>-H427</f>
        <v>1.94159</v>
      </c>
      <c r="I155" s="105">
        <f>-I427</f>
        <v>-5.98841</v>
      </c>
      <c r="J155" s="152">
        <f>-J427</f>
        <v>-5.808</v>
      </c>
      <c r="K155" s="152">
        <f t="shared" si="37"/>
        <v>-11.79641</v>
      </c>
      <c r="L155" s="114">
        <f t="shared" si="45"/>
        <v>45.41208520289928</v>
      </c>
    </row>
    <row r="156" spans="1:12" s="162" customFormat="1" ht="12.75">
      <c r="A156" s="107" t="s">
        <v>122</v>
      </c>
      <c r="B156" s="107">
        <v>716.0484096225379</v>
      </c>
      <c r="C156" s="107">
        <v>417.42393491237715</v>
      </c>
      <c r="D156" s="107">
        <v>433.5680458144261</v>
      </c>
      <c r="E156" s="107">
        <f>E140-E148+E152</f>
        <v>447.047</v>
      </c>
      <c r="F156" s="107">
        <f>F140-F148+F152</f>
        <v>451.77453</v>
      </c>
      <c r="G156" s="107">
        <v>436.87</v>
      </c>
      <c r="H156" s="107">
        <f>H140-H148+H152</f>
        <v>32.53687362011133</v>
      </c>
      <c r="I156" s="107">
        <f>I140-I148+I152</f>
        <v>469.40687362011124</v>
      </c>
      <c r="J156" s="153">
        <f>J140-J148+J152</f>
        <v>-14.564</v>
      </c>
      <c r="K156" s="153">
        <f t="shared" si="37"/>
        <v>454.8428736201112</v>
      </c>
      <c r="L156" s="148">
        <f t="shared" si="45"/>
        <v>0.6791758756544226</v>
      </c>
    </row>
    <row r="157" spans="1:12" ht="12.75">
      <c r="A157" s="107"/>
      <c r="B157" s="107"/>
      <c r="C157" s="107"/>
      <c r="D157" s="107"/>
      <c r="E157" s="107"/>
      <c r="F157" s="107"/>
      <c r="G157" s="107"/>
      <c r="H157" s="105"/>
      <c r="I157" s="105"/>
      <c r="L157" s="148"/>
    </row>
    <row r="158" spans="1:12" ht="12.75">
      <c r="A158" s="107" t="s">
        <v>104</v>
      </c>
      <c r="B158" s="107">
        <v>1338.8522496900284</v>
      </c>
      <c r="C158" s="107">
        <v>1638.9834430483302</v>
      </c>
      <c r="D158" s="107">
        <v>1324.9940562166862</v>
      </c>
      <c r="E158" s="107">
        <f aca="true" t="shared" si="47" ref="E158:K158">E159+E164</f>
        <v>1573.36</v>
      </c>
      <c r="F158" s="107">
        <f t="shared" si="47"/>
        <v>1553.54832</v>
      </c>
      <c r="G158" s="107">
        <f t="shared" si="47"/>
        <v>1431.054254559572</v>
      </c>
      <c r="H158" s="107">
        <f t="shared" si="47"/>
        <v>35.544125440427756</v>
      </c>
      <c r="I158" s="107">
        <f t="shared" si="47"/>
        <v>1466.5983799999997</v>
      </c>
      <c r="J158" s="153">
        <f t="shared" si="47"/>
        <v>0</v>
      </c>
      <c r="K158" s="153">
        <f t="shared" si="47"/>
        <v>1466.5983799999997</v>
      </c>
      <c r="L158" s="148">
        <f t="shared" si="45"/>
        <v>-5.596860997538883</v>
      </c>
    </row>
    <row r="159" spans="1:12" ht="12.75">
      <c r="A159" s="105" t="s">
        <v>16</v>
      </c>
      <c r="B159" s="105">
        <v>10.169964081653522</v>
      </c>
      <c r="C159" s="105">
        <v>17.10524075518004</v>
      </c>
      <c r="D159" s="105">
        <v>10.906650646146767</v>
      </c>
      <c r="E159" s="105">
        <f>E434</f>
        <v>29.764</v>
      </c>
      <c r="F159" s="105">
        <f>F434</f>
        <v>32.52128</v>
      </c>
      <c r="G159" s="105">
        <v>14.998000000000001</v>
      </c>
      <c r="H159" s="105">
        <f>H434</f>
        <v>2.277849999999995</v>
      </c>
      <c r="I159" s="105">
        <f>I434</f>
        <v>17.27585</v>
      </c>
      <c r="J159" s="152">
        <f>J434</f>
        <v>0</v>
      </c>
      <c r="K159" s="152">
        <f>K434</f>
        <v>17.27585</v>
      </c>
      <c r="L159" s="114">
        <f t="shared" si="45"/>
        <v>-46.8783209024983</v>
      </c>
    </row>
    <row r="160" spans="1:12" ht="12.75">
      <c r="A160" s="105" t="s">
        <v>295</v>
      </c>
      <c r="B160" s="105">
        <v>8.86234070021602</v>
      </c>
      <c r="C160" s="105">
        <v>11.842700650620584</v>
      </c>
      <c r="D160" s="105">
        <v>7.899479759180909</v>
      </c>
      <c r="E160" s="105">
        <f>E435+E436+E437</f>
        <v>26.811000000000003</v>
      </c>
      <c r="F160" s="105">
        <f>F435+F436+F437</f>
        <v>29.61755</v>
      </c>
      <c r="G160" s="105">
        <v>12.045</v>
      </c>
      <c r="H160" s="105">
        <f>I160-G160</f>
        <v>2.9172499999999992</v>
      </c>
      <c r="I160" s="105">
        <f>I435+I436+I437</f>
        <v>14.96225</v>
      </c>
      <c r="J160" s="152">
        <f>J435+J436+J437</f>
        <v>0</v>
      </c>
      <c r="K160" s="152">
        <f>K435+K436+K437</f>
        <v>14.96225</v>
      </c>
      <c r="L160" s="114">
        <f t="shared" si="45"/>
        <v>-49.48181061566538</v>
      </c>
    </row>
    <row r="161" spans="1:12" ht="12.75">
      <c r="A161" s="105" t="s">
        <v>296</v>
      </c>
      <c r="B161" s="105">
        <v>0.08614395459716487</v>
      </c>
      <c r="C161" s="105">
        <v>3.3597625043140367</v>
      </c>
      <c r="D161" s="105">
        <v>1.1504096736671228</v>
      </c>
      <c r="E161" s="105">
        <f>E438+E439</f>
        <v>0.946</v>
      </c>
      <c r="F161" s="105">
        <f>F438+F439</f>
        <v>0.6875399999999999</v>
      </c>
      <c r="G161" s="105">
        <v>0.946</v>
      </c>
      <c r="H161" s="105">
        <f>I161-G161</f>
        <v>-0.6459999999999999</v>
      </c>
      <c r="I161" s="105">
        <f>I438+I439</f>
        <v>0.3</v>
      </c>
      <c r="J161" s="152">
        <f>J438+J439</f>
        <v>0</v>
      </c>
      <c r="K161" s="152">
        <f>K438+K439</f>
        <v>0.3</v>
      </c>
      <c r="L161" s="114">
        <f t="shared" si="45"/>
        <v>-56.36617505890566</v>
      </c>
    </row>
    <row r="162" spans="1:12" ht="12.75">
      <c r="A162" s="105" t="s">
        <v>290</v>
      </c>
      <c r="B162" s="105">
        <v>0.08634463717357126</v>
      </c>
      <c r="C162" s="105">
        <v>1.4127030792632265</v>
      </c>
      <c r="D162" s="105">
        <v>1.4732913220763617</v>
      </c>
      <c r="E162" s="105">
        <f>E440</f>
        <v>1.473</v>
      </c>
      <c r="F162" s="105">
        <f>F440</f>
        <v>1.4735999999999998</v>
      </c>
      <c r="G162" s="105">
        <v>1.473</v>
      </c>
      <c r="H162" s="105">
        <f aca="true" t="shared" si="48" ref="H162:H169">I162-G162</f>
        <v>0.0005999999999997119</v>
      </c>
      <c r="I162" s="105">
        <f aca="true" t="shared" si="49" ref="I162:K163">I440</f>
        <v>1.4735999999999998</v>
      </c>
      <c r="J162" s="152">
        <f t="shared" si="49"/>
        <v>0</v>
      </c>
      <c r="K162" s="152">
        <f t="shared" si="49"/>
        <v>1.4735999999999998</v>
      </c>
      <c r="L162" s="114">
        <f t="shared" si="45"/>
        <v>0</v>
      </c>
    </row>
    <row r="163" spans="1:12" ht="12.75">
      <c r="A163" s="105" t="s">
        <v>293</v>
      </c>
      <c r="B163" s="105">
        <v>1.1351347896667647</v>
      </c>
      <c r="C163" s="105">
        <v>0.49007452098219423</v>
      </c>
      <c r="D163" s="105">
        <v>0.3834698912223742</v>
      </c>
      <c r="E163" s="105">
        <f>E441</f>
        <v>0.534</v>
      </c>
      <c r="F163" s="105">
        <f>F441</f>
        <v>0.7425900000000001</v>
      </c>
      <c r="G163" s="105">
        <v>0.534</v>
      </c>
      <c r="H163" s="105">
        <f t="shared" si="48"/>
        <v>0.006000000000000005</v>
      </c>
      <c r="I163" s="105">
        <f t="shared" si="49"/>
        <v>0.54</v>
      </c>
      <c r="J163" s="152">
        <f t="shared" si="49"/>
        <v>0</v>
      </c>
      <c r="K163" s="152">
        <f t="shared" si="49"/>
        <v>0.54</v>
      </c>
      <c r="L163" s="114">
        <f t="shared" si="45"/>
        <v>-27.281541631317424</v>
      </c>
    </row>
    <row r="164" spans="1:12" ht="12.75">
      <c r="A164" s="105" t="s">
        <v>19</v>
      </c>
      <c r="B164" s="105">
        <v>1328.682285608375</v>
      </c>
      <c r="C164" s="105">
        <v>1621.87820229315</v>
      </c>
      <c r="D164" s="105">
        <v>1314.0874055705394</v>
      </c>
      <c r="E164" s="105">
        <f>E165+E166+E167+E168+E169</f>
        <v>1543.596</v>
      </c>
      <c r="F164" s="105">
        <f>F165+F166+F167+F168+F169</f>
        <v>1521.0270400000002</v>
      </c>
      <c r="G164" s="105">
        <v>1416.056254559572</v>
      </c>
      <c r="H164" s="105">
        <f t="shared" si="48"/>
        <v>33.26627544042776</v>
      </c>
      <c r="I164" s="105">
        <f>I165+I166+I167+I168+I169</f>
        <v>1449.3225299999997</v>
      </c>
      <c r="J164" s="152">
        <f>J165+J166+J167+J168+J169</f>
        <v>0</v>
      </c>
      <c r="K164" s="152">
        <f>K165+K166+K167+K168+K169</f>
        <v>1449.3225299999997</v>
      </c>
      <c r="L164" s="114">
        <f t="shared" si="45"/>
        <v>-4.7142166519275435</v>
      </c>
    </row>
    <row r="165" spans="1:12" ht="12.75">
      <c r="A165" s="105" t="s">
        <v>59</v>
      </c>
      <c r="B165" s="105">
        <v>483.1706089501873</v>
      </c>
      <c r="C165" s="105">
        <v>647.4053148926923</v>
      </c>
      <c r="D165" s="105">
        <v>508.73672235501647</v>
      </c>
      <c r="E165" s="105">
        <f>E448</f>
        <v>618.811</v>
      </c>
      <c r="F165" s="105">
        <f>F448</f>
        <v>607.5256999999999</v>
      </c>
      <c r="G165" s="105">
        <v>569.7974666419541</v>
      </c>
      <c r="H165" s="105">
        <f t="shared" si="48"/>
        <v>3.270233358045857</v>
      </c>
      <c r="I165" s="105">
        <f aca="true" t="shared" si="50" ref="I165:K166">I448</f>
        <v>573.0677</v>
      </c>
      <c r="J165" s="152">
        <f t="shared" si="50"/>
        <v>0</v>
      </c>
      <c r="K165" s="152">
        <f t="shared" si="50"/>
        <v>573.0677</v>
      </c>
      <c r="L165" s="114">
        <f t="shared" si="45"/>
        <v>-5.671858820128918</v>
      </c>
    </row>
    <row r="166" spans="1:12" ht="12.75">
      <c r="A166" s="105" t="s">
        <v>58</v>
      </c>
      <c r="B166" s="105">
        <v>843.6965858397352</v>
      </c>
      <c r="C166" s="105">
        <v>956.808827476896</v>
      </c>
      <c r="D166" s="105">
        <v>805.3506832155228</v>
      </c>
      <c r="E166" s="105">
        <f>E449</f>
        <v>923.766</v>
      </c>
      <c r="F166" s="105">
        <f>F449</f>
        <v>912.4804</v>
      </c>
      <c r="G166" s="105">
        <v>846.2587879176178</v>
      </c>
      <c r="H166" s="105">
        <f t="shared" si="48"/>
        <v>29.859042082382075</v>
      </c>
      <c r="I166" s="105">
        <f t="shared" si="50"/>
        <v>876.1178299999999</v>
      </c>
      <c r="J166" s="152">
        <f t="shared" si="50"/>
        <v>0</v>
      </c>
      <c r="K166" s="152">
        <f t="shared" si="50"/>
        <v>876.1178299999999</v>
      </c>
      <c r="L166" s="114">
        <f t="shared" si="45"/>
        <v>-3.9850247742307943</v>
      </c>
    </row>
    <row r="167" spans="1:12" ht="12.75">
      <c r="A167" s="105" t="s">
        <v>67</v>
      </c>
      <c r="B167" s="105">
        <v>0</v>
      </c>
      <c r="C167" s="105">
        <v>0.22778111538609028</v>
      </c>
      <c r="D167" s="105">
        <v>0</v>
      </c>
      <c r="E167" s="105">
        <f>E451</f>
        <v>0.163</v>
      </c>
      <c r="F167" s="105">
        <f>F451</f>
        <v>0.16486</v>
      </c>
      <c r="G167" s="105">
        <f>G451</f>
        <v>0</v>
      </c>
      <c r="H167" s="105">
        <f t="shared" si="48"/>
        <v>0.137</v>
      </c>
      <c r="I167" s="105">
        <f>I451</f>
        <v>0.137</v>
      </c>
      <c r="J167" s="152">
        <f>J451</f>
        <v>0</v>
      </c>
      <c r="K167" s="152">
        <f>K451</f>
        <v>0.137</v>
      </c>
      <c r="L167" s="114">
        <f t="shared" si="45"/>
        <v>-16.899187189130174</v>
      </c>
    </row>
    <row r="168" spans="1:12" ht="12.75">
      <c r="A168" s="105" t="s">
        <v>503</v>
      </c>
      <c r="B168" s="105">
        <v>1.8150908184525711</v>
      </c>
      <c r="C168" s="105">
        <v>0.6135518259557987</v>
      </c>
      <c r="D168" s="105">
        <v>0</v>
      </c>
      <c r="E168" s="105">
        <f>E450</f>
        <v>0.24</v>
      </c>
      <c r="F168" s="105">
        <f>F450</f>
        <v>0.24</v>
      </c>
      <c r="G168" s="105">
        <f>G450</f>
        <v>0</v>
      </c>
      <c r="H168" s="105">
        <f t="shared" si="48"/>
        <v>0</v>
      </c>
      <c r="I168" s="105">
        <f>I450</f>
        <v>0</v>
      </c>
      <c r="J168" s="152">
        <f>J450</f>
        <v>0</v>
      </c>
      <c r="K168" s="152">
        <f>K450</f>
        <v>0</v>
      </c>
      <c r="L168" s="114">
        <f t="shared" si="45"/>
        <v>-100</v>
      </c>
    </row>
    <row r="169" spans="1:12" ht="12.75">
      <c r="A169" s="105" t="s">
        <v>504</v>
      </c>
      <c r="B169" s="105">
        <v>0</v>
      </c>
      <c r="C169" s="105">
        <v>16.82272698221978</v>
      </c>
      <c r="D169" s="105">
        <v>0</v>
      </c>
      <c r="E169" s="105">
        <f>E452</f>
        <v>0.616</v>
      </c>
      <c r="F169" s="105">
        <f>F452</f>
        <v>0.6160800000000001</v>
      </c>
      <c r="G169" s="105">
        <f>G452</f>
        <v>0</v>
      </c>
      <c r="H169" s="105">
        <f t="shared" si="48"/>
        <v>0</v>
      </c>
      <c r="I169" s="105">
        <f>I452</f>
        <v>0</v>
      </c>
      <c r="J169" s="152">
        <f>J452</f>
        <v>0</v>
      </c>
      <c r="K169" s="152">
        <f>K452</f>
        <v>0</v>
      </c>
      <c r="L169" s="114">
        <f t="shared" si="45"/>
        <v>-100</v>
      </c>
    </row>
    <row r="170" spans="1:12" ht="12.75">
      <c r="A170" s="107" t="s">
        <v>103</v>
      </c>
      <c r="B170" s="107">
        <v>299.0696783965846</v>
      </c>
      <c r="C170" s="107">
        <v>236.3471287052778</v>
      </c>
      <c r="D170" s="107">
        <v>190.43327590377922</v>
      </c>
      <c r="E170" s="107">
        <f>E171+E179</f>
        <v>233.10199999999998</v>
      </c>
      <c r="F170" s="107">
        <f>F171+F179</f>
        <v>224.46741999999998</v>
      </c>
      <c r="G170" s="107">
        <v>169.452</v>
      </c>
      <c r="H170" s="107">
        <f>H171+H179</f>
        <v>53.27301162707508</v>
      </c>
      <c r="I170" s="107">
        <f>I171+I179</f>
        <v>222.7250116270751</v>
      </c>
      <c r="J170" s="153">
        <f>J171+J179</f>
        <v>-1.2105515081567977</v>
      </c>
      <c r="K170" s="153">
        <f>K171+K179</f>
        <v>221.51446011891832</v>
      </c>
      <c r="L170" s="148">
        <f t="shared" si="45"/>
        <v>-1.3155405274768555</v>
      </c>
    </row>
    <row r="171" spans="1:12" ht="12.75">
      <c r="A171" s="105" t="s">
        <v>21</v>
      </c>
      <c r="B171" s="105">
        <v>107.69073281096213</v>
      </c>
      <c r="C171" s="105">
        <v>89.70829662674319</v>
      </c>
      <c r="D171" s="105">
        <v>62.58440689709406</v>
      </c>
      <c r="E171" s="105">
        <f>E172+E173+E174+E175+E176+E177+E178</f>
        <v>102.628</v>
      </c>
      <c r="F171" s="105">
        <f>F172+F173+F174+F175+F176+F177+F178</f>
        <v>99.30229999999999</v>
      </c>
      <c r="G171" s="105">
        <v>47.22</v>
      </c>
      <c r="H171" s="105">
        <f>H172+H173+H174+H175+H176+H177+H178</f>
        <v>23.57392</v>
      </c>
      <c r="I171" s="105">
        <f>I172+I173+I174+I175+I176+I177+I178</f>
        <v>70.79392000000001</v>
      </c>
      <c r="J171" s="152">
        <f>J172+J173+J174+J175+J176+J177+J178</f>
        <v>0</v>
      </c>
      <c r="K171" s="152">
        <f>K172+K173+K174+K175+K176+K177+K178</f>
        <v>70.79392000000001</v>
      </c>
      <c r="L171" s="114">
        <f t="shared" si="45"/>
        <v>-28.708680463594476</v>
      </c>
    </row>
    <row r="172" spans="1:12" ht="12.75">
      <c r="A172" s="105" t="s">
        <v>60</v>
      </c>
      <c r="B172" s="105">
        <v>0</v>
      </c>
      <c r="C172" s="105">
        <v>0.6391164853706237</v>
      </c>
      <c r="D172" s="105">
        <v>0.639</v>
      </c>
      <c r="E172" s="105">
        <f>E463</f>
        <v>0.639</v>
      </c>
      <c r="F172" s="105">
        <f>F463</f>
        <v>0.64</v>
      </c>
      <c r="G172" s="105">
        <v>0.64</v>
      </c>
      <c r="H172" s="105">
        <f aca="true" t="shared" si="51" ref="H172:H188">I172-G172</f>
        <v>0</v>
      </c>
      <c r="I172" s="105">
        <f>I463</f>
        <v>0.64</v>
      </c>
      <c r="J172" s="152">
        <f>J463</f>
        <v>0</v>
      </c>
      <c r="K172" s="152">
        <f>K463</f>
        <v>0.64</v>
      </c>
      <c r="L172" s="114">
        <f t="shared" si="45"/>
        <v>0</v>
      </c>
    </row>
    <row r="173" spans="1:12" ht="12.75">
      <c r="A173" s="105" t="s">
        <v>40</v>
      </c>
      <c r="B173" s="105">
        <v>0</v>
      </c>
      <c r="C173" s="105">
        <v>0</v>
      </c>
      <c r="D173" s="105">
        <v>0</v>
      </c>
      <c r="E173" s="105">
        <f>E467</f>
        <v>1.959</v>
      </c>
      <c r="F173" s="105">
        <f>F467</f>
        <v>1.95876</v>
      </c>
      <c r="G173" s="105">
        <v>0</v>
      </c>
      <c r="H173" s="105">
        <f t="shared" si="51"/>
        <v>0</v>
      </c>
      <c r="I173" s="105">
        <f>I467</f>
        <v>0</v>
      </c>
      <c r="J173" s="152">
        <f>J467</f>
        <v>0</v>
      </c>
      <c r="K173" s="152">
        <f>K467</f>
        <v>0</v>
      </c>
      <c r="L173" s="114">
        <f t="shared" si="45"/>
        <v>-100</v>
      </c>
    </row>
    <row r="174" spans="1:12" ht="12.75">
      <c r="A174" s="105" t="s">
        <v>41</v>
      </c>
      <c r="B174" s="105">
        <v>0</v>
      </c>
      <c r="C174" s="105">
        <v>1.2782329707412474</v>
      </c>
      <c r="D174" s="105">
        <v>1.278</v>
      </c>
      <c r="E174" s="105">
        <f>E472</f>
        <v>1.278</v>
      </c>
      <c r="F174" s="105">
        <f>F472</f>
        <v>1.27823</v>
      </c>
      <c r="G174" s="105">
        <f>G470</f>
        <v>1.28</v>
      </c>
      <c r="H174" s="105">
        <f>H470</f>
        <v>0.59123</v>
      </c>
      <c r="I174" s="105">
        <f>I470</f>
        <v>1.87123</v>
      </c>
      <c r="J174" s="152">
        <f>J470</f>
        <v>0</v>
      </c>
      <c r="K174" s="152">
        <f>K470</f>
        <v>1.87123</v>
      </c>
      <c r="L174" s="114">
        <f t="shared" si="45"/>
        <v>46.39227682029056</v>
      </c>
    </row>
    <row r="175" spans="1:12" ht="12.75">
      <c r="A175" s="105" t="s">
        <v>42</v>
      </c>
      <c r="B175" s="105">
        <v>9.245906458911202</v>
      </c>
      <c r="C175" s="105">
        <v>20.16163255915023</v>
      </c>
      <c r="D175" s="105">
        <v>28</v>
      </c>
      <c r="E175" s="105">
        <f>E484</f>
        <v>28</v>
      </c>
      <c r="F175" s="105">
        <f>F484</f>
        <v>28</v>
      </c>
      <c r="G175" s="105">
        <v>15</v>
      </c>
      <c r="H175" s="105">
        <f t="shared" si="51"/>
        <v>0</v>
      </c>
      <c r="I175" s="105">
        <f>I484</f>
        <v>15</v>
      </c>
      <c r="J175" s="152">
        <f>J484</f>
        <v>0</v>
      </c>
      <c r="K175" s="152">
        <f>K484</f>
        <v>15</v>
      </c>
      <c r="L175" s="114">
        <f t="shared" si="45"/>
        <v>-46.42857142857143</v>
      </c>
    </row>
    <row r="176" spans="1:12" ht="12.75">
      <c r="A176" s="105" t="s">
        <v>43</v>
      </c>
      <c r="B176" s="105">
        <v>83.36167729730421</v>
      </c>
      <c r="C176" s="105">
        <v>59.95787544897934</v>
      </c>
      <c r="D176" s="105">
        <v>25.367423977094067</v>
      </c>
      <c r="E176" s="105">
        <f>E492+E516</f>
        <v>63.452</v>
      </c>
      <c r="F176" s="105">
        <f>F492+F516</f>
        <v>60.12531</v>
      </c>
      <c r="G176" s="105">
        <f>G490</f>
        <v>23</v>
      </c>
      <c r="H176" s="105">
        <f t="shared" si="51"/>
        <v>20.581690000000002</v>
      </c>
      <c r="I176" s="105">
        <f>I492+I516</f>
        <v>43.58169</v>
      </c>
      <c r="J176" s="152">
        <f>J492+J516</f>
        <v>0</v>
      </c>
      <c r="K176" s="152">
        <f>K492+K516</f>
        <v>43.58169</v>
      </c>
      <c r="L176" s="114">
        <f t="shared" si="45"/>
        <v>-27.515234432886913</v>
      </c>
    </row>
    <row r="177" spans="1:12" ht="12.75">
      <c r="A177" s="105" t="s">
        <v>61</v>
      </c>
      <c r="B177" s="105">
        <v>15.083149054746718</v>
      </c>
      <c r="C177" s="105">
        <v>7.671439162501757</v>
      </c>
      <c r="D177" s="105">
        <v>7.299982919999999</v>
      </c>
      <c r="E177" s="105">
        <f>E524</f>
        <v>7.3</v>
      </c>
      <c r="F177" s="105">
        <f>F524</f>
        <v>7.3</v>
      </c>
      <c r="G177" s="105">
        <v>7.3</v>
      </c>
      <c r="H177" s="105">
        <f t="shared" si="51"/>
        <v>2.4010000000000007</v>
      </c>
      <c r="I177" s="105">
        <f>I524</f>
        <v>9.701</v>
      </c>
      <c r="J177" s="152">
        <f>J524</f>
        <v>0</v>
      </c>
      <c r="K177" s="152">
        <f>K524</f>
        <v>9.701</v>
      </c>
      <c r="L177" s="114">
        <f t="shared" si="45"/>
        <v>32.89041095890411</v>
      </c>
    </row>
    <row r="178" spans="1:11" ht="12.75">
      <c r="A178" s="159" t="s">
        <v>512</v>
      </c>
      <c r="B178" s="105">
        <v>0</v>
      </c>
      <c r="C178" s="105">
        <v>0</v>
      </c>
      <c r="D178" s="105">
        <v>0</v>
      </c>
      <c r="E178" s="105">
        <f>E531</f>
        <v>0</v>
      </c>
      <c r="F178" s="105">
        <f>F531</f>
        <v>0</v>
      </c>
      <c r="G178" s="105"/>
      <c r="H178" s="105">
        <f t="shared" si="51"/>
        <v>0</v>
      </c>
      <c r="I178" s="105">
        <v>0</v>
      </c>
      <c r="J178" s="152">
        <f>J531</f>
        <v>0</v>
      </c>
      <c r="K178" s="152">
        <v>0</v>
      </c>
    </row>
    <row r="179" spans="1:12" ht="12.75">
      <c r="A179" s="105" t="s">
        <v>23</v>
      </c>
      <c r="B179" s="105">
        <v>191.37894558562246</v>
      </c>
      <c r="C179" s="105">
        <v>146.63883207853462</v>
      </c>
      <c r="D179" s="105">
        <v>127.84886900668516</v>
      </c>
      <c r="E179" s="105">
        <f>E180+E184+E186+E188</f>
        <v>130.474</v>
      </c>
      <c r="F179" s="105">
        <f>F180+F184+F186+F188</f>
        <v>125.16511999999999</v>
      </c>
      <c r="G179" s="105">
        <v>122.23200000000001</v>
      </c>
      <c r="H179" s="105">
        <f t="shared" si="51"/>
        <v>29.699091627075077</v>
      </c>
      <c r="I179" s="105">
        <f>I180+I184+I186+I188</f>
        <v>151.9310916270751</v>
      </c>
      <c r="J179" s="152">
        <f>J180+J184+J186+J188</f>
        <v>-1.2105515081567977</v>
      </c>
      <c r="K179" s="152">
        <f>K180+K184+K186+K188</f>
        <v>150.7205401189183</v>
      </c>
      <c r="L179" s="114">
        <f t="shared" si="45"/>
        <v>20.417365571908775</v>
      </c>
    </row>
    <row r="180" spans="1:12" ht="12.75">
      <c r="A180" s="105" t="s">
        <v>62</v>
      </c>
      <c r="B180" s="105">
        <v>28.687663134482893</v>
      </c>
      <c r="C180" s="105">
        <v>29.69444352127619</v>
      </c>
      <c r="D180" s="105">
        <v>28.397</v>
      </c>
      <c r="E180" s="105">
        <f>E457</f>
        <v>31.208</v>
      </c>
      <c r="F180" s="105">
        <f>F457</f>
        <v>31.01786</v>
      </c>
      <c r="G180" s="105">
        <v>22.462</v>
      </c>
      <c r="H180" s="105">
        <f t="shared" si="51"/>
        <v>11.062171666666675</v>
      </c>
      <c r="I180" s="105">
        <f aca="true" t="shared" si="52" ref="I180:K181">I457</f>
        <v>33.524171666666675</v>
      </c>
      <c r="J180" s="152">
        <f t="shared" si="52"/>
        <v>-1.616</v>
      </c>
      <c r="K180" s="152">
        <f t="shared" si="52"/>
        <v>31.908171666666675</v>
      </c>
      <c r="L180" s="114">
        <f t="shared" si="45"/>
        <v>2.8703194439161166</v>
      </c>
    </row>
    <row r="181" spans="1:12" ht="12.75">
      <c r="A181" s="105" t="s">
        <v>53</v>
      </c>
      <c r="B181" s="105">
        <v>11.482622422762772</v>
      </c>
      <c r="C181" s="105">
        <v>10.145143353827669</v>
      </c>
      <c r="D181" s="105">
        <v>10.462</v>
      </c>
      <c r="E181" s="105">
        <f>E458</f>
        <v>10.693</v>
      </c>
      <c r="F181" s="105">
        <f>F458</f>
        <v>10.68195</v>
      </c>
      <c r="G181" s="105">
        <v>10.462</v>
      </c>
      <c r="H181" s="105">
        <f t="shared" si="51"/>
        <v>0.9219599999999986</v>
      </c>
      <c r="I181" s="105">
        <f t="shared" si="52"/>
        <v>11.383959999999998</v>
      </c>
      <c r="J181" s="152">
        <f t="shared" si="52"/>
        <v>0</v>
      </c>
      <c r="K181" s="152">
        <f t="shared" si="52"/>
        <v>11.383959999999998</v>
      </c>
      <c r="L181" s="114">
        <f t="shared" si="45"/>
        <v>6.571927410257459</v>
      </c>
    </row>
    <row r="182" spans="1:12" s="162" customFormat="1" ht="12.75">
      <c r="A182" s="105" t="s">
        <v>40</v>
      </c>
      <c r="B182" s="105">
        <v>13.028549333401505</v>
      </c>
      <c r="C182" s="105">
        <v>0</v>
      </c>
      <c r="D182" s="105">
        <v>0</v>
      </c>
      <c r="E182" s="105">
        <f>E468</f>
        <v>0</v>
      </c>
      <c r="F182" s="105">
        <f>F468</f>
        <v>0</v>
      </c>
      <c r="G182" s="105">
        <v>0</v>
      </c>
      <c r="H182" s="105">
        <f t="shared" si="51"/>
        <v>0</v>
      </c>
      <c r="I182" s="105">
        <f aca="true" t="shared" si="53" ref="I182:K183">I468</f>
        <v>0</v>
      </c>
      <c r="J182" s="152">
        <f t="shared" si="53"/>
        <v>0</v>
      </c>
      <c r="K182" s="152">
        <f t="shared" si="53"/>
        <v>0</v>
      </c>
      <c r="L182" s="114"/>
    </row>
    <row r="183" spans="1:12" s="162" customFormat="1" ht="12.75">
      <c r="A183" s="105" t="s">
        <v>63</v>
      </c>
      <c r="B183" s="105">
        <v>13.001766517965564</v>
      </c>
      <c r="C183" s="105">
        <v>0</v>
      </c>
      <c r="D183" s="105">
        <v>0</v>
      </c>
      <c r="E183" s="105">
        <f>E469</f>
        <v>0</v>
      </c>
      <c r="F183" s="105">
        <f>F469</f>
        <v>0</v>
      </c>
      <c r="G183" s="105">
        <v>0</v>
      </c>
      <c r="H183" s="105">
        <f t="shared" si="51"/>
        <v>0</v>
      </c>
      <c r="I183" s="105">
        <f t="shared" si="53"/>
        <v>0</v>
      </c>
      <c r="J183" s="152">
        <f t="shared" si="53"/>
        <v>0</v>
      </c>
      <c r="K183" s="152">
        <f t="shared" si="53"/>
        <v>0</v>
      </c>
      <c r="L183" s="114"/>
    </row>
    <row r="184" spans="1:12" s="162" customFormat="1" ht="12.75">
      <c r="A184" s="105" t="s">
        <v>64</v>
      </c>
      <c r="B184" s="105">
        <v>92.90420794293969</v>
      </c>
      <c r="C184" s="105">
        <v>84.26336392570909</v>
      </c>
      <c r="D184" s="105">
        <v>65.264</v>
      </c>
      <c r="E184" s="105">
        <f>E478</f>
        <v>62.578</v>
      </c>
      <c r="F184" s="105">
        <f>F478</f>
        <v>60.40932</v>
      </c>
      <c r="G184" s="105">
        <v>65.26</v>
      </c>
      <c r="H184" s="105">
        <f t="shared" si="51"/>
        <v>15.231551508156798</v>
      </c>
      <c r="I184" s="105">
        <f aca="true" t="shared" si="54" ref="I184:K185">I478</f>
        <v>80.4915515081568</v>
      </c>
      <c r="J184" s="152">
        <f t="shared" si="54"/>
        <v>0.4054484918432024</v>
      </c>
      <c r="K184" s="152">
        <f t="shared" si="54"/>
        <v>80.897</v>
      </c>
      <c r="L184" s="114">
        <f t="shared" si="45"/>
        <v>33.914766794262874</v>
      </c>
    </row>
    <row r="185" spans="1:12" ht="12.75">
      <c r="A185" s="105" t="s">
        <v>53</v>
      </c>
      <c r="B185" s="105">
        <v>58.473917656232025</v>
      </c>
      <c r="C185" s="105">
        <v>55.70884409392456</v>
      </c>
      <c r="D185" s="105">
        <v>53.5</v>
      </c>
      <c r="E185" s="105">
        <f>E479</f>
        <v>50.814</v>
      </c>
      <c r="F185" s="105">
        <f>F479</f>
        <v>50.633669999999995</v>
      </c>
      <c r="G185" s="105">
        <v>53.5</v>
      </c>
      <c r="H185" s="105">
        <f t="shared" si="51"/>
        <v>11.661375359999994</v>
      </c>
      <c r="I185" s="105">
        <f t="shared" si="54"/>
        <v>65.16137536</v>
      </c>
      <c r="J185" s="152">
        <f t="shared" si="54"/>
        <v>0</v>
      </c>
      <c r="K185" s="152">
        <f t="shared" si="54"/>
        <v>65.16137536</v>
      </c>
      <c r="L185" s="114">
        <f t="shared" si="45"/>
        <v>28.691788211283125</v>
      </c>
    </row>
    <row r="186" spans="1:12" ht="12.75">
      <c r="A186" s="105" t="s">
        <v>65</v>
      </c>
      <c r="B186" s="105">
        <v>19.218352229877418</v>
      </c>
      <c r="C186" s="105">
        <v>16.875301982539337</v>
      </c>
      <c r="D186" s="105">
        <v>17.682</v>
      </c>
      <c r="E186" s="105">
        <f>E486</f>
        <v>17.682</v>
      </c>
      <c r="F186" s="105">
        <f>F486</f>
        <v>15.928540000000002</v>
      </c>
      <c r="G186" s="105">
        <v>18</v>
      </c>
      <c r="H186" s="105">
        <f t="shared" si="51"/>
        <v>-0.3176257630411712</v>
      </c>
      <c r="I186" s="105">
        <f>I486</f>
        <v>17.68237423695883</v>
      </c>
      <c r="J186" s="152">
        <f>J486</f>
        <v>0</v>
      </c>
      <c r="K186" s="152">
        <f>K486</f>
        <v>17.68237423695883</v>
      </c>
      <c r="L186" s="114">
        <f t="shared" si="45"/>
        <v>11.010640253022729</v>
      </c>
    </row>
    <row r="187" spans="1:11" ht="12.75">
      <c r="A187" s="105" t="s">
        <v>43</v>
      </c>
      <c r="B187" s="105">
        <v>5.11293188296499</v>
      </c>
      <c r="C187" s="105">
        <v>0</v>
      </c>
      <c r="D187" s="105">
        <v>0</v>
      </c>
      <c r="E187" s="105">
        <f>0</f>
        <v>0</v>
      </c>
      <c r="F187" s="105">
        <f>0</f>
        <v>0</v>
      </c>
      <c r="G187" s="105">
        <v>0</v>
      </c>
      <c r="H187" s="105">
        <f t="shared" si="51"/>
        <v>0</v>
      </c>
      <c r="I187" s="105">
        <f>0</f>
        <v>0</v>
      </c>
      <c r="J187" s="152">
        <f>0</f>
        <v>0</v>
      </c>
      <c r="K187" s="152">
        <f>0</f>
        <v>0</v>
      </c>
    </row>
    <row r="188" spans="1:12" ht="12.75">
      <c r="A188" s="105" t="s">
        <v>66</v>
      </c>
      <c r="B188" s="105">
        <v>19.42547454399039</v>
      </c>
      <c r="C188" s="105">
        <v>15.80572264901001</v>
      </c>
      <c r="D188" s="105">
        <v>16.50586900668516</v>
      </c>
      <c r="E188" s="105">
        <f>E520</f>
        <v>19.006</v>
      </c>
      <c r="F188" s="105">
        <f>F520</f>
        <v>17.8094</v>
      </c>
      <c r="G188" s="105">
        <v>16.51</v>
      </c>
      <c r="H188" s="105">
        <f t="shared" si="51"/>
        <v>3.722994215292779</v>
      </c>
      <c r="I188" s="105">
        <f>I520</f>
        <v>20.23299421529278</v>
      </c>
      <c r="J188" s="152">
        <f>J520</f>
        <v>0</v>
      </c>
      <c r="K188" s="152">
        <f>K520</f>
        <v>20.23299421529278</v>
      </c>
      <c r="L188" s="114">
        <f t="shared" si="45"/>
        <v>13.608511321508757</v>
      </c>
    </row>
    <row r="189" spans="1:12" ht="12.75">
      <c r="A189" s="107" t="s">
        <v>105</v>
      </c>
      <c r="B189" s="107">
        <v>135.81373461327064</v>
      </c>
      <c r="C189" s="107">
        <v>-16.406558996842747</v>
      </c>
      <c r="D189" s="107">
        <v>-94.87276521066386</v>
      </c>
      <c r="E189" s="107">
        <f aca="true" t="shared" si="55" ref="E189:J189">E190+E191+E192+E193</f>
        <v>-140.955</v>
      </c>
      <c r="F189" s="107">
        <f t="shared" si="55"/>
        <v>-140.97904</v>
      </c>
      <c r="G189" s="107">
        <f t="shared" si="55"/>
        <v>0</v>
      </c>
      <c r="H189" s="107">
        <f t="shared" si="55"/>
        <v>-437.06857</v>
      </c>
      <c r="I189" s="107">
        <f t="shared" si="55"/>
        <v>-448.00538000000006</v>
      </c>
      <c r="J189" s="153">
        <f t="shared" si="55"/>
        <v>-438.625</v>
      </c>
      <c r="K189" s="153">
        <f>K190+K191+K192+K193</f>
        <v>-886.6303800000001</v>
      </c>
      <c r="L189" s="148">
        <f t="shared" si="45"/>
        <v>528.9093612781021</v>
      </c>
    </row>
    <row r="190" spans="1:11" ht="12.75">
      <c r="A190" s="105" t="s">
        <v>28</v>
      </c>
      <c r="B190" s="105">
        <v>-2.674410415042246</v>
      </c>
      <c r="C190" s="105">
        <v>0</v>
      </c>
      <c r="D190" s="105">
        <v>0</v>
      </c>
      <c r="E190" s="105">
        <f>E530</f>
        <v>0</v>
      </c>
      <c r="F190" s="105">
        <f>F530</f>
        <v>0</v>
      </c>
      <c r="G190" s="105">
        <v>0</v>
      </c>
      <c r="H190" s="105">
        <f>-H530</f>
        <v>-10</v>
      </c>
      <c r="I190" s="105">
        <f>-I530-I531</f>
        <v>-20.93681</v>
      </c>
      <c r="J190" s="152">
        <f>-J530-J531</f>
        <v>-1.0500000000000007</v>
      </c>
      <c r="K190" s="152">
        <f>-K530-K531</f>
        <v>-21.98681</v>
      </c>
    </row>
    <row r="191" spans="1:12" ht="12.75">
      <c r="A191" s="105" t="s">
        <v>29</v>
      </c>
      <c r="B191" s="105">
        <v>107.60088453721576</v>
      </c>
      <c r="C191" s="105">
        <v>87.84604962100393</v>
      </c>
      <c r="D191" s="105">
        <v>0</v>
      </c>
      <c r="E191" s="105">
        <f>E446+E447</f>
        <v>111.071</v>
      </c>
      <c r="F191" s="105">
        <f>F446+F447</f>
        <v>111.04668</v>
      </c>
      <c r="G191" s="105">
        <f>G446+G447</f>
        <v>0</v>
      </c>
      <c r="H191" s="105">
        <f>(I191-G191)</f>
        <v>48.48</v>
      </c>
      <c r="I191" s="105">
        <f>I446+I447</f>
        <v>48.48</v>
      </c>
      <c r="J191" s="152">
        <f>J446+J447</f>
        <v>0</v>
      </c>
      <c r="K191" s="152">
        <f>K446+K447</f>
        <v>48.48</v>
      </c>
      <c r="L191" s="114">
        <f t="shared" si="45"/>
        <v>-56.342683995595365</v>
      </c>
    </row>
    <row r="192" spans="1:11" ht="12.75">
      <c r="A192" s="105" t="s">
        <v>32</v>
      </c>
      <c r="B192" s="105">
        <v>48.692494855112294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f>H442</f>
        <v>10</v>
      </c>
      <c r="I192" s="105">
        <f>I442</f>
        <v>10</v>
      </c>
      <c r="J192" s="152">
        <f>J442</f>
        <v>0</v>
      </c>
      <c r="K192" s="152">
        <f>K442</f>
        <v>10</v>
      </c>
    </row>
    <row r="193" spans="1:12" ht="12.75">
      <c r="A193" s="105" t="s">
        <v>33</v>
      </c>
      <c r="B193" s="105">
        <v>-17.805234364015185</v>
      </c>
      <c r="C193" s="105">
        <v>-104.25260861784668</v>
      </c>
      <c r="D193" s="105">
        <v>-94.87276521066386</v>
      </c>
      <c r="E193" s="105">
        <f>-(E495+E500+E504+E508+E513+E531)</f>
        <v>-252.026</v>
      </c>
      <c r="F193" s="105">
        <f>-(F495+F500+F504+F508+F513+F531)</f>
        <v>-252.02572</v>
      </c>
      <c r="G193" s="105">
        <f>-(G495+G500+G504+G508+G513)</f>
        <v>0</v>
      </c>
      <c r="H193" s="105">
        <f>(I193)</f>
        <v>-485.54857000000004</v>
      </c>
      <c r="I193" s="105">
        <f>-(I495+I500+I504+I508+I513)</f>
        <v>-485.54857000000004</v>
      </c>
      <c r="J193" s="152">
        <f>-(J495+J500+J504+J508+J513)</f>
        <v>-437.575</v>
      </c>
      <c r="K193" s="152">
        <f>-(K495+K500+K504+K508+K513)</f>
        <v>-923.1235700000001</v>
      </c>
      <c r="L193" s="114">
        <f t="shared" si="45"/>
        <v>266.2814930158716</v>
      </c>
    </row>
    <row r="194" spans="1:12" s="162" customFormat="1" ht="12.75">
      <c r="A194" s="107" t="s">
        <v>123</v>
      </c>
      <c r="B194" s="107">
        <v>1175.5963059067144</v>
      </c>
      <c r="C194" s="107">
        <v>1386.2297553462097</v>
      </c>
      <c r="D194" s="107">
        <v>1039.688015102243</v>
      </c>
      <c r="E194" s="107">
        <f aca="true" t="shared" si="56" ref="E194:J194">E158-E170+E189</f>
        <v>1199.3029999999999</v>
      </c>
      <c r="F194" s="107">
        <f t="shared" si="56"/>
        <v>1188.1018600000002</v>
      </c>
      <c r="G194" s="107">
        <f t="shared" si="56"/>
        <v>1261.602254559572</v>
      </c>
      <c r="H194" s="107">
        <f t="shared" si="56"/>
        <v>-454.79745618664737</v>
      </c>
      <c r="I194" s="107">
        <f t="shared" si="56"/>
        <v>795.8679883729246</v>
      </c>
      <c r="J194" s="153">
        <f t="shared" si="56"/>
        <v>-437.4144484918432</v>
      </c>
      <c r="K194" s="153">
        <f>K158-K170+K189</f>
        <v>358.45353988108127</v>
      </c>
      <c r="L194" s="148">
        <f t="shared" si="45"/>
        <v>-69.82972992895733</v>
      </c>
    </row>
    <row r="195" spans="1:12" ht="12.75">
      <c r="A195" s="107"/>
      <c r="B195" s="107"/>
      <c r="C195" s="107"/>
      <c r="D195" s="107"/>
      <c r="E195" s="107"/>
      <c r="F195" s="107"/>
      <c r="G195" s="107"/>
      <c r="H195" s="105"/>
      <c r="I195" s="105"/>
      <c r="L195" s="148"/>
    </row>
    <row r="196" spans="1:12" ht="12.75">
      <c r="A196" s="107" t="s">
        <v>68</v>
      </c>
      <c r="B196" s="107">
        <v>59.750661485562354</v>
      </c>
      <c r="C196" s="107">
        <v>77.17063131926426</v>
      </c>
      <c r="D196" s="107">
        <v>52.567000063911635</v>
      </c>
      <c r="E196" s="107">
        <f aca="true" t="shared" si="57" ref="E196:K196">E197+E200</f>
        <v>64.311</v>
      </c>
      <c r="F196" s="107">
        <f t="shared" si="57"/>
        <v>64.311</v>
      </c>
      <c r="G196" s="107">
        <f t="shared" si="57"/>
        <v>0</v>
      </c>
      <c r="H196" s="107">
        <f t="shared" si="57"/>
        <v>66.276</v>
      </c>
      <c r="I196" s="107">
        <f t="shared" si="57"/>
        <v>66.276</v>
      </c>
      <c r="J196" s="153">
        <f t="shared" si="57"/>
        <v>0</v>
      </c>
      <c r="K196" s="153">
        <f t="shared" si="57"/>
        <v>66.276</v>
      </c>
      <c r="L196" s="148">
        <f t="shared" si="45"/>
        <v>3.055464850492129</v>
      </c>
    </row>
    <row r="197" spans="1:11" ht="12.75">
      <c r="A197" s="105" t="s">
        <v>16</v>
      </c>
      <c r="B197" s="105">
        <v>58.587022100648056</v>
      </c>
      <c r="C197" s="105">
        <v>19.63416972377386</v>
      </c>
      <c r="D197" s="105">
        <v>0</v>
      </c>
      <c r="E197" s="105">
        <f aca="true" t="shared" si="58" ref="E197:F199">E537</f>
        <v>0</v>
      </c>
      <c r="F197" s="105">
        <f t="shared" si="58"/>
        <v>0</v>
      </c>
      <c r="G197" s="105">
        <v>0</v>
      </c>
      <c r="H197" s="105">
        <f aca="true" t="shared" si="59" ref="H197:I199">H537</f>
        <v>0</v>
      </c>
      <c r="I197" s="105">
        <f t="shared" si="59"/>
        <v>0</v>
      </c>
      <c r="J197" s="152">
        <f aca="true" t="shared" si="60" ref="J197:K199">J537</f>
        <v>0</v>
      </c>
      <c r="K197" s="152">
        <f t="shared" si="60"/>
        <v>0</v>
      </c>
    </row>
    <row r="198" spans="1:11" ht="12.75">
      <c r="A198" s="105" t="s">
        <v>513</v>
      </c>
      <c r="B198" s="105">
        <v>58.587022100648056</v>
      </c>
      <c r="C198" s="105">
        <v>19.605984686769013</v>
      </c>
      <c r="D198" s="105">
        <v>0</v>
      </c>
      <c r="E198" s="105">
        <f t="shared" si="58"/>
        <v>0</v>
      </c>
      <c r="F198" s="105">
        <f t="shared" si="58"/>
        <v>0</v>
      </c>
      <c r="G198" s="105">
        <v>0</v>
      </c>
      <c r="H198" s="105">
        <f t="shared" si="59"/>
        <v>0</v>
      </c>
      <c r="I198" s="105">
        <f t="shared" si="59"/>
        <v>0</v>
      </c>
      <c r="J198" s="152">
        <f t="shared" si="60"/>
        <v>0</v>
      </c>
      <c r="K198" s="152">
        <f t="shared" si="60"/>
        <v>0</v>
      </c>
    </row>
    <row r="199" spans="1:11" ht="12.75">
      <c r="A199" s="105" t="s">
        <v>514</v>
      </c>
      <c r="B199" s="105">
        <v>0</v>
      </c>
      <c r="C199" s="105">
        <v>0.028185037004844503</v>
      </c>
      <c r="D199" s="105">
        <v>0</v>
      </c>
      <c r="E199" s="105">
        <f t="shared" si="58"/>
        <v>0</v>
      </c>
      <c r="F199" s="105">
        <f t="shared" si="58"/>
        <v>0</v>
      </c>
      <c r="G199" s="105">
        <v>0</v>
      </c>
      <c r="H199" s="105">
        <f t="shared" si="59"/>
        <v>0</v>
      </c>
      <c r="I199" s="105">
        <f t="shared" si="59"/>
        <v>0</v>
      </c>
      <c r="J199" s="152">
        <f t="shared" si="60"/>
        <v>0</v>
      </c>
      <c r="K199" s="152">
        <f t="shared" si="60"/>
        <v>0</v>
      </c>
    </row>
    <row r="200" spans="1:12" ht="12.75">
      <c r="A200" s="105" t="s">
        <v>15</v>
      </c>
      <c r="B200" s="105">
        <v>1.1018368207789553</v>
      </c>
      <c r="C200" s="105">
        <v>57.536461595490394</v>
      </c>
      <c r="D200" s="105">
        <v>52.567000063911635</v>
      </c>
      <c r="E200" s="105">
        <f>E541</f>
        <v>64.311</v>
      </c>
      <c r="F200" s="105">
        <f>F541</f>
        <v>64.311</v>
      </c>
      <c r="G200" s="105">
        <v>0</v>
      </c>
      <c r="H200" s="105">
        <f>H541</f>
        <v>66.276</v>
      </c>
      <c r="I200" s="105">
        <f>I541</f>
        <v>66.276</v>
      </c>
      <c r="J200" s="152">
        <f>J541</f>
        <v>0</v>
      </c>
      <c r="K200" s="152">
        <f>K541</f>
        <v>66.276</v>
      </c>
      <c r="L200" s="114">
        <f t="shared" si="45"/>
        <v>3.055464850492129</v>
      </c>
    </row>
    <row r="201" spans="1:12" ht="12.75">
      <c r="A201" s="105" t="s">
        <v>294</v>
      </c>
      <c r="B201" s="105">
        <v>0</v>
      </c>
      <c r="C201" s="105">
        <v>57.536461595490394</v>
      </c>
      <c r="D201" s="105">
        <v>52.567000063911635</v>
      </c>
      <c r="E201" s="105">
        <f aca="true" t="shared" si="61" ref="E201:J201">E546</f>
        <v>64.311</v>
      </c>
      <c r="F201" s="105">
        <f t="shared" si="61"/>
        <v>64.311</v>
      </c>
      <c r="G201" s="105">
        <f t="shared" si="61"/>
        <v>0</v>
      </c>
      <c r="H201" s="105">
        <f t="shared" si="61"/>
        <v>66.276</v>
      </c>
      <c r="I201" s="105">
        <f t="shared" si="61"/>
        <v>66.276</v>
      </c>
      <c r="J201" s="152">
        <f t="shared" si="61"/>
        <v>0</v>
      </c>
      <c r="K201" s="152">
        <f>K546</f>
        <v>66.276</v>
      </c>
      <c r="L201" s="114">
        <f t="shared" si="45"/>
        <v>3.055464850492129</v>
      </c>
    </row>
    <row r="202" spans="1:11" ht="12.75">
      <c r="A202" s="105" t="s">
        <v>505</v>
      </c>
      <c r="B202" s="105">
        <v>1.1018368207789553</v>
      </c>
      <c r="C202" s="105"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52">
        <v>0</v>
      </c>
      <c r="K202" s="152">
        <v>0</v>
      </c>
    </row>
    <row r="203" spans="1:12" ht="12.75">
      <c r="A203" s="105" t="s">
        <v>19</v>
      </c>
      <c r="B203" s="105">
        <v>0.06180256413533931</v>
      </c>
      <c r="C203" s="105">
        <v>0</v>
      </c>
      <c r="D203" s="105">
        <v>0</v>
      </c>
      <c r="E203" s="105">
        <f>E547</f>
        <v>0.463</v>
      </c>
      <c r="F203" s="105">
        <f>F547</f>
        <v>0.46345</v>
      </c>
      <c r="G203" s="105">
        <v>0</v>
      </c>
      <c r="H203" s="105">
        <f aca="true" t="shared" si="62" ref="H203:J204">H547</f>
        <v>0</v>
      </c>
      <c r="I203" s="105">
        <f t="shared" si="62"/>
        <v>0</v>
      </c>
      <c r="J203" s="152">
        <f t="shared" si="62"/>
        <v>0</v>
      </c>
      <c r="K203" s="152">
        <f>K547</f>
        <v>0</v>
      </c>
      <c r="L203" s="114">
        <f t="shared" si="45"/>
        <v>-100</v>
      </c>
    </row>
    <row r="204" spans="1:12" ht="12.75">
      <c r="A204" s="105" t="s">
        <v>504</v>
      </c>
      <c r="B204" s="105">
        <v>0.06180256413533931</v>
      </c>
      <c r="C204" s="105">
        <v>0</v>
      </c>
      <c r="D204" s="105">
        <v>0</v>
      </c>
      <c r="E204" s="105">
        <f>E548</f>
        <v>0.463</v>
      </c>
      <c r="F204" s="105">
        <f>F548</f>
        <v>0.46345</v>
      </c>
      <c r="G204" s="105">
        <v>0</v>
      </c>
      <c r="H204" s="105">
        <f t="shared" si="62"/>
        <v>0</v>
      </c>
      <c r="I204" s="105">
        <f t="shared" si="62"/>
        <v>0</v>
      </c>
      <c r="J204" s="152">
        <f t="shared" si="62"/>
        <v>0</v>
      </c>
      <c r="K204" s="152">
        <f>K548</f>
        <v>0</v>
      </c>
      <c r="L204" s="114">
        <f t="shared" si="45"/>
        <v>-100</v>
      </c>
    </row>
    <row r="205" spans="1:12" ht="12.75">
      <c r="A205" s="107" t="s">
        <v>69</v>
      </c>
      <c r="B205" s="107">
        <v>480.4376765559291</v>
      </c>
      <c r="C205" s="107">
        <v>438.18047690872146</v>
      </c>
      <c r="D205" s="107">
        <v>440.57399999999996</v>
      </c>
      <c r="E205" s="107">
        <f>E206+E215</f>
        <v>460.33700030677585</v>
      </c>
      <c r="F205" s="107">
        <f>F206+F215</f>
        <v>446.20912030677596</v>
      </c>
      <c r="G205" s="107">
        <v>403.72</v>
      </c>
      <c r="H205" s="107">
        <f>H206+H215</f>
        <v>71.85797506659142</v>
      </c>
      <c r="I205" s="107">
        <f>I206+I215</f>
        <v>475.5779750665914</v>
      </c>
      <c r="J205" s="153">
        <f>J206+J215</f>
        <v>15.214571059804083</v>
      </c>
      <c r="K205" s="153">
        <f>K206+K215</f>
        <v>490.79254612639545</v>
      </c>
      <c r="L205" s="148">
        <f t="shared" si="45"/>
        <v>9.991598959018958</v>
      </c>
    </row>
    <row r="206" spans="1:12" ht="12.75">
      <c r="A206" s="105" t="s">
        <v>21</v>
      </c>
      <c r="B206" s="105">
        <v>149.85258011325143</v>
      </c>
      <c r="C206" s="105">
        <v>146.41082407679625</v>
      </c>
      <c r="D206" s="105">
        <v>149.229</v>
      </c>
      <c r="E206" s="105">
        <f>E207+E208+E209+E210+E211+E212+E213+E214</f>
        <v>171.573</v>
      </c>
      <c r="F206" s="105">
        <f>F207+F208+F209+F210+F211+F212+F213+F214</f>
        <v>164.68441</v>
      </c>
      <c r="G206" s="105">
        <v>114.5</v>
      </c>
      <c r="H206" s="105">
        <f>H207+H208+H209+H210+H211+H212+H213+H214</f>
        <v>49.439137500000015</v>
      </c>
      <c r="I206" s="105">
        <f>I207+I208+I209+I210+I211+I212+I213+I214</f>
        <v>163.93913750000002</v>
      </c>
      <c r="J206" s="152">
        <f>J207+J208+J209+J210+J211+J212+J213+J214</f>
        <v>1.3818625000000004</v>
      </c>
      <c r="K206" s="152">
        <f>K207+K208+K209+K210+K211+K212+K213+K214</f>
        <v>165.321</v>
      </c>
      <c r="L206" s="114">
        <f t="shared" si="45"/>
        <v>0.38655146531478124</v>
      </c>
    </row>
    <row r="207" spans="1:11" ht="12.75">
      <c r="A207" s="105" t="s">
        <v>44</v>
      </c>
      <c r="B207" s="105">
        <v>2.46954609947209</v>
      </c>
      <c r="C207" s="105"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52">
        <v>0</v>
      </c>
      <c r="K207" s="152">
        <v>0</v>
      </c>
    </row>
    <row r="208" spans="1:12" s="162" customFormat="1" ht="12.75">
      <c r="A208" s="105" t="s">
        <v>70</v>
      </c>
      <c r="B208" s="105">
        <v>2.6600871754886044</v>
      </c>
      <c r="C208" s="105">
        <v>3.335887029770046</v>
      </c>
      <c r="D208" s="105">
        <v>3.911</v>
      </c>
      <c r="E208" s="105">
        <f>E569</f>
        <v>3.911</v>
      </c>
      <c r="F208" s="105">
        <f>F569</f>
        <v>1.93057</v>
      </c>
      <c r="G208" s="105">
        <v>2</v>
      </c>
      <c r="H208" s="105">
        <f>H569</f>
        <v>0</v>
      </c>
      <c r="I208" s="105">
        <f>I569</f>
        <v>2</v>
      </c>
      <c r="J208" s="152">
        <f>J569</f>
        <v>0</v>
      </c>
      <c r="K208" s="152">
        <f>K569</f>
        <v>2</v>
      </c>
      <c r="L208" s="114">
        <f t="shared" si="45"/>
        <v>3.5963471927979924</v>
      </c>
    </row>
    <row r="209" spans="1:12" ht="12.75">
      <c r="A209" s="105" t="s">
        <v>71</v>
      </c>
      <c r="B209" s="105">
        <v>46.727203354083315</v>
      </c>
      <c r="C209" s="105">
        <v>50.42151393913055</v>
      </c>
      <c r="D209" s="105">
        <v>51.815</v>
      </c>
      <c r="E209" s="105">
        <f>E573</f>
        <v>53.315</v>
      </c>
      <c r="F209" s="105">
        <f>F573</f>
        <v>52.50006</v>
      </c>
      <c r="G209" s="105">
        <v>65</v>
      </c>
      <c r="H209" s="105">
        <f>H573</f>
        <v>-14.368</v>
      </c>
      <c r="I209" s="105">
        <f>I573</f>
        <v>50.632</v>
      </c>
      <c r="J209" s="152">
        <f>J573</f>
        <v>0</v>
      </c>
      <c r="K209" s="152">
        <f>K573</f>
        <v>50.632</v>
      </c>
      <c r="L209" s="114">
        <f aca="true" t="shared" si="63" ref="L209:L270">K209/F209%-100</f>
        <v>-3.5582054572889916</v>
      </c>
    </row>
    <row r="210" spans="1:12" ht="12.75">
      <c r="A210" s="105" t="s">
        <v>72</v>
      </c>
      <c r="B210" s="105">
        <v>25.01589482699117</v>
      </c>
      <c r="C210" s="105">
        <v>4.075652218373321</v>
      </c>
      <c r="D210" s="105">
        <v>4.915</v>
      </c>
      <c r="E210" s="105">
        <f>E576</f>
        <v>4.915</v>
      </c>
      <c r="F210" s="105">
        <f>F576</f>
        <v>4.81205</v>
      </c>
      <c r="G210" s="105">
        <v>4.7</v>
      </c>
      <c r="H210" s="105">
        <f>H576</f>
        <v>0.1649575</v>
      </c>
      <c r="I210" s="105">
        <f>I576</f>
        <v>4.864957499999999</v>
      </c>
      <c r="J210" s="152">
        <f>J576</f>
        <v>0.5820425000000009</v>
      </c>
      <c r="K210" s="152">
        <f>K576</f>
        <v>5.447</v>
      </c>
      <c r="L210" s="114">
        <f t="shared" si="63"/>
        <v>13.195000051952903</v>
      </c>
    </row>
    <row r="211" spans="1:11" ht="12.75">
      <c r="A211" s="105" t="s">
        <v>73</v>
      </c>
      <c r="B211" s="105">
        <v>3.7100711975764704</v>
      </c>
      <c r="C211" s="105">
        <v>0.01917349456111871</v>
      </c>
      <c r="D211" s="105">
        <v>0</v>
      </c>
      <c r="E211" s="105">
        <f>E582</f>
        <v>0</v>
      </c>
      <c r="F211" s="105">
        <f>F582</f>
        <v>0</v>
      </c>
      <c r="G211" s="105">
        <v>0</v>
      </c>
      <c r="H211" s="105">
        <f>H582</f>
        <v>0</v>
      </c>
      <c r="I211" s="105">
        <f>I582</f>
        <v>0</v>
      </c>
      <c r="J211" s="152">
        <f>J582</f>
        <v>0</v>
      </c>
      <c r="K211" s="152">
        <f>K582</f>
        <v>0</v>
      </c>
    </row>
    <row r="212" spans="1:12" s="162" customFormat="1" ht="12.75">
      <c r="A212" s="105" t="s">
        <v>74</v>
      </c>
      <c r="B212" s="105">
        <v>33.67664540539158</v>
      </c>
      <c r="C212" s="105">
        <v>33.61452328301356</v>
      </c>
      <c r="D212" s="105">
        <v>33.363</v>
      </c>
      <c r="E212" s="105">
        <f>E586</f>
        <v>42.463</v>
      </c>
      <c r="F212" s="105">
        <f>F586</f>
        <v>41.68918</v>
      </c>
      <c r="G212" s="105">
        <v>42.6</v>
      </c>
      <c r="H212" s="105">
        <f>H586</f>
        <v>-0.9108199999999852</v>
      </c>
      <c r="I212" s="105">
        <f>I586</f>
        <v>41.68918</v>
      </c>
      <c r="J212" s="152">
        <f>J586</f>
        <v>1.4998199999999997</v>
      </c>
      <c r="K212" s="152">
        <f>K586</f>
        <v>43.189</v>
      </c>
      <c r="L212" s="114">
        <f t="shared" si="63"/>
        <v>3.597624131729148</v>
      </c>
    </row>
    <row r="213" spans="1:12" s="162" customFormat="1" ht="12.75">
      <c r="A213" s="105" t="s">
        <v>75</v>
      </c>
      <c r="B213" s="105">
        <v>35.01952500862807</v>
      </c>
      <c r="C213" s="105">
        <v>54.841815474288346</v>
      </c>
      <c r="D213" s="105">
        <v>54.842</v>
      </c>
      <c r="E213" s="105">
        <f>E593</f>
        <v>66.586</v>
      </c>
      <c r="F213" s="105">
        <f>F593</f>
        <v>63.65655</v>
      </c>
      <c r="G213" s="105">
        <v>0</v>
      </c>
      <c r="H213" s="105">
        <f>H593</f>
        <v>63.657</v>
      </c>
      <c r="I213" s="105">
        <f>I593</f>
        <v>63.657</v>
      </c>
      <c r="J213" s="152">
        <f>J593</f>
        <v>0</v>
      </c>
      <c r="K213" s="152">
        <f>K593</f>
        <v>63.657</v>
      </c>
      <c r="L213" s="114">
        <f t="shared" si="63"/>
        <v>0.0007069186124510907</v>
      </c>
    </row>
    <row r="214" spans="1:12" s="162" customFormat="1" ht="12.75">
      <c r="A214" s="105" t="s">
        <v>76</v>
      </c>
      <c r="B214" s="105">
        <v>0.5736070456201348</v>
      </c>
      <c r="C214" s="105">
        <v>0.1022586376592998</v>
      </c>
      <c r="D214" s="105">
        <v>0.383</v>
      </c>
      <c r="E214" s="105">
        <f>E597</f>
        <v>0.383</v>
      </c>
      <c r="F214" s="105">
        <f>F597</f>
        <v>0.096</v>
      </c>
      <c r="G214" s="105">
        <v>0.2</v>
      </c>
      <c r="H214" s="105">
        <f>H597</f>
        <v>0.896</v>
      </c>
      <c r="I214" s="105">
        <f>I597</f>
        <v>1.096</v>
      </c>
      <c r="J214" s="152">
        <f>J597</f>
        <v>-0.7000000000000001</v>
      </c>
      <c r="K214" s="152">
        <f>K597</f>
        <v>0.396</v>
      </c>
      <c r="L214" s="114">
        <f t="shared" si="63"/>
        <v>312.5</v>
      </c>
    </row>
    <row r="215" spans="1:12" ht="12.75">
      <c r="A215" s="105" t="s">
        <v>23</v>
      </c>
      <c r="B215" s="105">
        <v>330.58509644267764</v>
      </c>
      <c r="C215" s="105">
        <v>291.7696528319252</v>
      </c>
      <c r="D215" s="105">
        <v>291.345</v>
      </c>
      <c r="E215" s="105">
        <f aca="true" t="shared" si="64" ref="E215:K215">E216+E217+E218+E219+E220+E221+E222+E223+E224+E226+E227+E228</f>
        <v>288.76400030677587</v>
      </c>
      <c r="F215" s="105">
        <f t="shared" si="64"/>
        <v>281.52471030677594</v>
      </c>
      <c r="G215" s="105">
        <f t="shared" si="64"/>
        <v>289.21999999999997</v>
      </c>
      <c r="H215" s="105">
        <f t="shared" si="64"/>
        <v>22.418837566591414</v>
      </c>
      <c r="I215" s="105">
        <f t="shared" si="64"/>
        <v>311.6388375665914</v>
      </c>
      <c r="J215" s="152">
        <f t="shared" si="64"/>
        <v>13.832708559804082</v>
      </c>
      <c r="K215" s="152">
        <f t="shared" si="64"/>
        <v>325.4715461263955</v>
      </c>
      <c r="L215" s="114">
        <f t="shared" si="63"/>
        <v>15.610294304798643</v>
      </c>
    </row>
    <row r="216" spans="1:12" ht="12.75">
      <c r="A216" s="105" t="s">
        <v>77</v>
      </c>
      <c r="B216" s="105">
        <v>2.094479950915854</v>
      </c>
      <c r="C216" s="105">
        <v>2.0446601817647285</v>
      </c>
      <c r="D216" s="105">
        <v>2.18</v>
      </c>
      <c r="E216" s="105">
        <f>E553</f>
        <v>2.18</v>
      </c>
      <c r="F216" s="105">
        <f>F553</f>
        <v>1.71536</v>
      </c>
      <c r="G216" s="105">
        <v>2.18</v>
      </c>
      <c r="H216" s="105">
        <f>H553</f>
        <v>-0.896239973604489</v>
      </c>
      <c r="I216" s="105">
        <f>I553</f>
        <v>1.283760026395511</v>
      </c>
      <c r="J216" s="152">
        <f>J553</f>
        <v>0</v>
      </c>
      <c r="K216" s="152">
        <f>K553</f>
        <v>1.283760026395511</v>
      </c>
      <c r="L216" s="114">
        <f t="shared" si="63"/>
        <v>-25.16089763107972</v>
      </c>
    </row>
    <row r="217" spans="1:12" ht="12.75">
      <c r="A217" s="105" t="s">
        <v>78</v>
      </c>
      <c r="B217" s="105">
        <v>5.928764076540591</v>
      </c>
      <c r="C217" s="105">
        <v>6.029428757685376</v>
      </c>
      <c r="D217" s="105">
        <v>9.622</v>
      </c>
      <c r="E217" s="105">
        <f>E556</f>
        <v>11.102</v>
      </c>
      <c r="F217" s="105">
        <f>F556</f>
        <v>11.103620000000001</v>
      </c>
      <c r="G217" s="105">
        <v>15.66</v>
      </c>
      <c r="H217" s="105">
        <f>H556</f>
        <v>0.388850000000004</v>
      </c>
      <c r="I217" s="105">
        <f>I556</f>
        <v>16.04885</v>
      </c>
      <c r="J217" s="152">
        <f>J556</f>
        <v>0</v>
      </c>
      <c r="K217" s="152">
        <f>K556</f>
        <v>16.04885</v>
      </c>
      <c r="L217" s="114">
        <f t="shared" si="63"/>
        <v>44.537096910737205</v>
      </c>
    </row>
    <row r="218" spans="1:12" ht="12.75">
      <c r="A218" s="105" t="s">
        <v>79</v>
      </c>
      <c r="B218" s="105">
        <v>3.5419196502754593</v>
      </c>
      <c r="C218" s="105">
        <v>7.5211227998415</v>
      </c>
      <c r="D218" s="105">
        <v>3.366</v>
      </c>
      <c r="E218" s="105">
        <f>E559</f>
        <v>3.836</v>
      </c>
      <c r="F218" s="105">
        <f>F559</f>
        <v>3.8371399999999998</v>
      </c>
      <c r="G218" s="105">
        <v>3.37</v>
      </c>
      <c r="H218" s="105">
        <f>H559</f>
        <v>1.11816</v>
      </c>
      <c r="I218" s="105">
        <f>I559</f>
        <v>4.48816</v>
      </c>
      <c r="J218" s="152">
        <f>J559</f>
        <v>0</v>
      </c>
      <c r="K218" s="152">
        <f>K559</f>
        <v>4.48816</v>
      </c>
      <c r="L218" s="114">
        <f t="shared" si="63"/>
        <v>16.966282178914497</v>
      </c>
    </row>
    <row r="219" spans="1:12" ht="12.75">
      <c r="A219" s="105" t="s">
        <v>80</v>
      </c>
      <c r="B219" s="105">
        <v>119.97561578873366</v>
      </c>
      <c r="C219" s="105">
        <v>110.37459895440544</v>
      </c>
      <c r="D219" s="105">
        <v>109.897</v>
      </c>
      <c r="E219" s="105">
        <f>E566</f>
        <v>104.339</v>
      </c>
      <c r="F219" s="105">
        <f>F566</f>
        <v>104.3386</v>
      </c>
      <c r="G219" s="105">
        <v>101</v>
      </c>
      <c r="H219" s="105">
        <f>H566</f>
        <v>10.35563</v>
      </c>
      <c r="I219" s="105">
        <f>I566</f>
        <v>111.35563</v>
      </c>
      <c r="J219" s="152">
        <f>J566</f>
        <v>0</v>
      </c>
      <c r="K219" s="152">
        <f>K566</f>
        <v>111.35563</v>
      </c>
      <c r="L219" s="114">
        <f t="shared" si="63"/>
        <v>6.725248374043744</v>
      </c>
    </row>
    <row r="220" spans="1:12" ht="12.75">
      <c r="A220" s="105" t="s">
        <v>45</v>
      </c>
      <c r="B220" s="105">
        <v>89.87194278629224</v>
      </c>
      <c r="C220" s="105">
        <v>69.6899121853949</v>
      </c>
      <c r="D220" s="105">
        <v>68.854</v>
      </c>
      <c r="E220" s="105">
        <f aca="true" t="shared" si="65" ref="E220:J220">E570</f>
        <v>71.854</v>
      </c>
      <c r="F220" s="105">
        <f t="shared" si="65"/>
        <v>72.00175999999999</v>
      </c>
      <c r="G220" s="105">
        <f t="shared" si="65"/>
        <v>81.6</v>
      </c>
      <c r="H220" s="105">
        <f t="shared" si="65"/>
        <v>-13.615567500000019</v>
      </c>
      <c r="I220" s="105">
        <f t="shared" si="65"/>
        <v>67.98443249999998</v>
      </c>
      <c r="J220" s="152">
        <f t="shared" si="65"/>
        <v>0</v>
      </c>
      <c r="K220" s="152">
        <f>K570</f>
        <v>67.98443249999998</v>
      </c>
      <c r="L220" s="114">
        <f t="shared" si="63"/>
        <v>-5.579485140363246</v>
      </c>
    </row>
    <row r="221" spans="1:12" ht="12.75">
      <c r="A221" s="105" t="s">
        <v>81</v>
      </c>
      <c r="B221" s="105">
        <v>28.162987486099215</v>
      </c>
      <c r="C221" s="105">
        <v>28.674344586044253</v>
      </c>
      <c r="D221" s="105">
        <v>26.113</v>
      </c>
      <c r="E221" s="105">
        <f>E579</f>
        <v>27.5</v>
      </c>
      <c r="F221" s="105">
        <f>F579</f>
        <v>27.00522</v>
      </c>
      <c r="G221" s="105">
        <v>26.2</v>
      </c>
      <c r="H221" s="105">
        <f>H579</f>
        <v>8.684</v>
      </c>
      <c r="I221" s="105">
        <f>I579</f>
        <v>34.884</v>
      </c>
      <c r="J221" s="152">
        <f>J579</f>
        <v>0</v>
      </c>
      <c r="K221" s="152">
        <f>K579</f>
        <v>34.884</v>
      </c>
      <c r="L221" s="114">
        <f t="shared" si="63"/>
        <v>29.17502616160874</v>
      </c>
    </row>
    <row r="222" spans="1:12" s="162" customFormat="1" ht="12.75">
      <c r="A222" s="105" t="s">
        <v>46</v>
      </c>
      <c r="B222" s="105">
        <v>1.1571203967635142</v>
      </c>
      <c r="C222" s="105">
        <v>0</v>
      </c>
      <c r="D222" s="105">
        <v>0</v>
      </c>
      <c r="E222" s="105">
        <f>E583</f>
        <v>0</v>
      </c>
      <c r="F222" s="105">
        <f>F583</f>
        <v>0</v>
      </c>
      <c r="G222" s="105">
        <v>0</v>
      </c>
      <c r="H222" s="105">
        <f>H583</f>
        <v>0</v>
      </c>
      <c r="I222" s="105">
        <f>I583</f>
        <v>0</v>
      </c>
      <c r="J222" s="152">
        <f>J583</f>
        <v>0</v>
      </c>
      <c r="K222" s="152">
        <f>K583</f>
        <v>0</v>
      </c>
      <c r="L222" s="114"/>
    </row>
    <row r="223" spans="1:11" ht="12.75">
      <c r="A223" s="105" t="s">
        <v>47</v>
      </c>
      <c r="B223" s="105">
        <v>1.2626896578170337</v>
      </c>
      <c r="C223" s="105">
        <v>0</v>
      </c>
      <c r="D223" s="105">
        <v>0</v>
      </c>
      <c r="E223" s="105">
        <f>E587</f>
        <v>0</v>
      </c>
      <c r="F223" s="105">
        <f>F587</f>
        <v>0</v>
      </c>
      <c r="G223" s="105">
        <v>0</v>
      </c>
      <c r="H223" s="105">
        <f>H587</f>
        <v>0</v>
      </c>
      <c r="I223" s="105">
        <f>I587</f>
        <v>0</v>
      </c>
      <c r="J223" s="152">
        <f>J587</f>
        <v>0</v>
      </c>
      <c r="K223" s="152">
        <f>K587</f>
        <v>0</v>
      </c>
    </row>
    <row r="224" spans="1:12" ht="12.75">
      <c r="A224" s="105" t="s">
        <v>82</v>
      </c>
      <c r="B224" s="105">
        <v>8.236549793565375</v>
      </c>
      <c r="C224" s="105">
        <v>4.076093208748227</v>
      </c>
      <c r="D224" s="105">
        <v>2.693</v>
      </c>
      <c r="E224" s="105">
        <f>E589</f>
        <v>2.693</v>
      </c>
      <c r="F224" s="105">
        <f>F589</f>
        <v>2.6916100000000003</v>
      </c>
      <c r="G224" s="105">
        <v>2.7</v>
      </c>
      <c r="H224" s="105">
        <f aca="true" t="shared" si="66" ref="H224:J225">H589</f>
        <v>0.2627136000000005</v>
      </c>
      <c r="I224" s="105">
        <f t="shared" si="66"/>
        <v>2.9627136000000003</v>
      </c>
      <c r="J224" s="152">
        <f t="shared" si="66"/>
        <v>0</v>
      </c>
      <c r="K224" s="152">
        <f>K589</f>
        <v>2.9627136000000003</v>
      </c>
      <c r="L224" s="114">
        <f t="shared" si="63"/>
        <v>10.072172417252133</v>
      </c>
    </row>
    <row r="225" spans="1:12" ht="12.75">
      <c r="A225" s="105" t="s">
        <v>53</v>
      </c>
      <c r="B225" s="105">
        <v>8.236549793565375</v>
      </c>
      <c r="C225" s="105">
        <v>4.076093208748227</v>
      </c>
      <c r="D225" s="105">
        <v>2.693</v>
      </c>
      <c r="E225" s="105">
        <f>E590</f>
        <v>2.693</v>
      </c>
      <c r="F225" s="105">
        <f>F590</f>
        <v>2.6916100000000003</v>
      </c>
      <c r="G225" s="105">
        <v>2.7</v>
      </c>
      <c r="H225" s="105">
        <f t="shared" si="66"/>
        <v>0.2627136000000005</v>
      </c>
      <c r="I225" s="105">
        <f t="shared" si="66"/>
        <v>2.9627136000000003</v>
      </c>
      <c r="J225" s="152">
        <f t="shared" si="66"/>
        <v>0</v>
      </c>
      <c r="K225" s="152">
        <f>K590</f>
        <v>2.9627136000000003</v>
      </c>
      <c r="L225" s="114">
        <f t="shared" si="63"/>
        <v>10.072172417252133</v>
      </c>
    </row>
    <row r="226" spans="1:12" ht="12.75">
      <c r="A226" s="105" t="s">
        <v>48</v>
      </c>
      <c r="B226" s="105">
        <v>3.259494075390181</v>
      </c>
      <c r="C226" s="105">
        <v>2.1434688686359973</v>
      </c>
      <c r="D226" s="105">
        <v>1.922</v>
      </c>
      <c r="E226" s="105">
        <f>E594</f>
        <v>1.922000306775913</v>
      </c>
      <c r="F226" s="105">
        <f>F594</f>
        <v>1.922000306775913</v>
      </c>
      <c r="G226" s="105">
        <v>0</v>
      </c>
      <c r="H226" s="105">
        <f>H594</f>
        <v>1.838</v>
      </c>
      <c r="I226" s="105">
        <f>I594</f>
        <v>1.838</v>
      </c>
      <c r="J226" s="152">
        <f>J594</f>
        <v>0</v>
      </c>
      <c r="K226" s="152">
        <f>K594</f>
        <v>1.838</v>
      </c>
      <c r="L226" s="114">
        <f t="shared" si="63"/>
        <v>-4.370462714276073</v>
      </c>
    </row>
    <row r="227" spans="1:12" ht="12.75">
      <c r="A227" s="105" t="s">
        <v>83</v>
      </c>
      <c r="B227" s="105">
        <v>0.10775503943348715</v>
      </c>
      <c r="C227" s="105">
        <v>0.030485856352178747</v>
      </c>
      <c r="D227" s="105">
        <v>0.064</v>
      </c>
      <c r="E227" s="105">
        <f>E598</f>
        <v>0.064</v>
      </c>
      <c r="F227" s="105">
        <f>F598</f>
        <v>0.35462</v>
      </c>
      <c r="G227" s="105">
        <v>0.2</v>
      </c>
      <c r="H227" s="105">
        <f>H598</f>
        <v>1.15462</v>
      </c>
      <c r="I227" s="105">
        <f>I598</f>
        <v>1.35462</v>
      </c>
      <c r="J227" s="152">
        <f>J598</f>
        <v>12.00038</v>
      </c>
      <c r="K227" s="152">
        <f>K598</f>
        <v>13.355</v>
      </c>
      <c r="L227" s="114">
        <f t="shared" si="63"/>
        <v>3666.003045513508</v>
      </c>
    </row>
    <row r="228" spans="1:12" ht="12.75">
      <c r="A228" s="105" t="s">
        <v>84</v>
      </c>
      <c r="B228" s="105">
        <v>66.98577774085105</v>
      </c>
      <c r="C228" s="105">
        <v>61.185537433052595</v>
      </c>
      <c r="D228" s="105">
        <v>66.634</v>
      </c>
      <c r="E228" s="105">
        <f>E600</f>
        <v>63.274</v>
      </c>
      <c r="F228" s="105">
        <f>F600</f>
        <v>56.55478</v>
      </c>
      <c r="G228" s="105">
        <v>56.31</v>
      </c>
      <c r="H228" s="105">
        <f aca="true" t="shared" si="67" ref="H228:J229">H600</f>
        <v>13.128671440195918</v>
      </c>
      <c r="I228" s="105">
        <f t="shared" si="67"/>
        <v>69.43867144019592</v>
      </c>
      <c r="J228" s="152">
        <f t="shared" si="67"/>
        <v>1.8323285598040826</v>
      </c>
      <c r="K228" s="152">
        <f>K600</f>
        <v>71.271</v>
      </c>
      <c r="L228" s="114">
        <f t="shared" si="63"/>
        <v>26.021178050732402</v>
      </c>
    </row>
    <row r="229" spans="1:12" ht="12.75">
      <c r="A229" s="105" t="s">
        <v>53</v>
      </c>
      <c r="B229" s="105">
        <v>50.11101453350888</v>
      </c>
      <c r="C229" s="105">
        <v>44.475924481996095</v>
      </c>
      <c r="D229" s="105">
        <v>46.064</v>
      </c>
      <c r="E229" s="105">
        <f>E601</f>
        <v>43.684</v>
      </c>
      <c r="F229" s="105">
        <f>F601</f>
        <v>43.60871</v>
      </c>
      <c r="G229" s="105">
        <v>42.95</v>
      </c>
      <c r="H229" s="105">
        <f t="shared" si="67"/>
        <v>9.608686960000021</v>
      </c>
      <c r="I229" s="105">
        <f t="shared" si="67"/>
        <v>52.558686960000024</v>
      </c>
      <c r="J229" s="152">
        <f t="shared" si="67"/>
        <v>0.7823130399999769</v>
      </c>
      <c r="K229" s="152">
        <f>K601</f>
        <v>53.341</v>
      </c>
      <c r="L229" s="114">
        <f t="shared" si="63"/>
        <v>22.317307712152</v>
      </c>
    </row>
    <row r="230" spans="1:12" ht="12.75">
      <c r="A230" s="107" t="s">
        <v>124</v>
      </c>
      <c r="B230" s="107">
        <v>-420.6870150703667</v>
      </c>
      <c r="C230" s="107">
        <v>-361.0098455894572</v>
      </c>
      <c r="D230" s="107">
        <v>-388.00699993608833</v>
      </c>
      <c r="E230" s="107">
        <f>E196-E205</f>
        <v>-396.0260003067758</v>
      </c>
      <c r="F230" s="107">
        <f>F196-F205</f>
        <v>-381.8981203067759</v>
      </c>
      <c r="G230" s="107">
        <v>-403.72</v>
      </c>
      <c r="H230" s="107">
        <f>H196-H205</f>
        <v>-5.581975066591426</v>
      </c>
      <c r="I230" s="107">
        <f>I196-I205</f>
        <v>-409.3019750665914</v>
      </c>
      <c r="J230" s="153">
        <f>J196-J205</f>
        <v>-15.214571059804083</v>
      </c>
      <c r="K230" s="153">
        <f>K196-K205</f>
        <v>-424.51654612639544</v>
      </c>
      <c r="L230" s="148">
        <f t="shared" si="63"/>
        <v>11.159632256211282</v>
      </c>
    </row>
    <row r="231" spans="1:12" ht="12.75">
      <c r="A231" s="107"/>
      <c r="B231" s="107"/>
      <c r="C231" s="107"/>
      <c r="D231" s="107"/>
      <c r="E231" s="107"/>
      <c r="F231" s="107"/>
      <c r="G231" s="107"/>
      <c r="H231" s="105"/>
      <c r="I231" s="105"/>
      <c r="L231" s="148"/>
    </row>
    <row r="232" spans="1:12" ht="12.75">
      <c r="A232" s="107" t="s">
        <v>90</v>
      </c>
      <c r="B232" s="107">
        <v>213.9517428706556</v>
      </c>
      <c r="C232" s="107">
        <v>198.3854000230082</v>
      </c>
      <c r="D232" s="107">
        <v>194.50301563278924</v>
      </c>
      <c r="E232" s="107">
        <f>E233+E235+E237+E240</f>
        <v>219.405</v>
      </c>
      <c r="F232" s="107">
        <f>F233+F235+F237+F240</f>
        <v>222.14759999999998</v>
      </c>
      <c r="G232" s="107">
        <v>196.5</v>
      </c>
      <c r="H232" s="107">
        <f>H233+H235+H237+H240</f>
        <v>1.6629999999999971</v>
      </c>
      <c r="I232" s="107">
        <f>I233+I235+I237+I240</f>
        <v>198.163</v>
      </c>
      <c r="J232" s="153">
        <f>J233+J235+J237+J240</f>
        <v>0</v>
      </c>
      <c r="K232" s="153">
        <f>K233+K235+K237+K240</f>
        <v>198.163</v>
      </c>
      <c r="L232" s="148">
        <f t="shared" si="63"/>
        <v>-10.796695530359088</v>
      </c>
    </row>
    <row r="233" spans="1:12" ht="12.75">
      <c r="A233" s="105" t="s">
        <v>18</v>
      </c>
      <c r="B233" s="105">
        <v>179.78397862794472</v>
      </c>
      <c r="C233" s="105">
        <v>192.04868789385554</v>
      </c>
      <c r="D233" s="105">
        <v>192.04868789385554</v>
      </c>
      <c r="E233" s="105">
        <f>E234</f>
        <v>195.467</v>
      </c>
      <c r="F233" s="105">
        <f>F234</f>
        <v>197.803</v>
      </c>
      <c r="G233" s="105">
        <v>196</v>
      </c>
      <c r="H233" s="105">
        <f>H234</f>
        <v>1.8029999999999973</v>
      </c>
      <c r="I233" s="105">
        <f>I234</f>
        <v>197.803</v>
      </c>
      <c r="J233" s="152">
        <f>J234</f>
        <v>0</v>
      </c>
      <c r="K233" s="152">
        <f>K234</f>
        <v>197.803</v>
      </c>
      <c r="L233" s="114">
        <f t="shared" si="63"/>
        <v>0</v>
      </c>
    </row>
    <row r="234" spans="1:12" ht="12.75">
      <c r="A234" s="105" t="s">
        <v>292</v>
      </c>
      <c r="B234" s="105">
        <v>179.78397862794472</v>
      </c>
      <c r="C234" s="105">
        <v>192.04868789385554</v>
      </c>
      <c r="D234" s="105">
        <v>192.04868789385554</v>
      </c>
      <c r="E234" s="105">
        <f>E609</f>
        <v>195.467</v>
      </c>
      <c r="F234" s="105">
        <f>F609</f>
        <v>197.803</v>
      </c>
      <c r="G234" s="105">
        <v>196</v>
      </c>
      <c r="H234" s="105">
        <f>I234-G234</f>
        <v>1.8029999999999973</v>
      </c>
      <c r="I234" s="105">
        <f>I609</f>
        <v>197.803</v>
      </c>
      <c r="J234" s="152">
        <f>J609</f>
        <v>0</v>
      </c>
      <c r="K234" s="152">
        <f>K609</f>
        <v>197.803</v>
      </c>
      <c r="L234" s="114">
        <f t="shared" si="63"/>
        <v>0</v>
      </c>
    </row>
    <row r="235" spans="1:12" ht="12.75">
      <c r="A235" s="105" t="s">
        <v>16</v>
      </c>
      <c r="B235" s="105">
        <v>1.1759743330819474</v>
      </c>
      <c r="C235" s="105">
        <v>1.22966011785308</v>
      </c>
      <c r="D235" s="105">
        <v>0.9203277389336981</v>
      </c>
      <c r="E235" s="105">
        <f>E236</f>
        <v>0.92</v>
      </c>
      <c r="F235" s="105">
        <f>F236</f>
        <v>0.6207699999999999</v>
      </c>
      <c r="G235" s="105">
        <v>0.5</v>
      </c>
      <c r="H235" s="105">
        <f>H236</f>
        <v>-0.14</v>
      </c>
      <c r="I235" s="105">
        <f>I236</f>
        <v>0.36</v>
      </c>
      <c r="J235" s="152">
        <f>J236</f>
        <v>0</v>
      </c>
      <c r="K235" s="152">
        <f>K236</f>
        <v>0.36</v>
      </c>
      <c r="L235" s="114">
        <f t="shared" si="63"/>
        <v>-42.00750680606343</v>
      </c>
    </row>
    <row r="236" spans="1:12" s="162" customFormat="1" ht="12.75">
      <c r="A236" s="105" t="s">
        <v>293</v>
      </c>
      <c r="B236" s="105">
        <v>1.1759743330819474</v>
      </c>
      <c r="C236" s="105">
        <v>1.22966011785308</v>
      </c>
      <c r="D236" s="105">
        <v>0.9203277389336981</v>
      </c>
      <c r="E236" s="105">
        <f>E610</f>
        <v>0.92</v>
      </c>
      <c r="F236" s="105">
        <f>F610</f>
        <v>0.6207699999999999</v>
      </c>
      <c r="G236" s="105">
        <v>0.5</v>
      </c>
      <c r="H236" s="105">
        <f>I236-G236</f>
        <v>-0.14</v>
      </c>
      <c r="I236" s="105">
        <f>I610</f>
        <v>0.36</v>
      </c>
      <c r="J236" s="152">
        <f>J610</f>
        <v>0</v>
      </c>
      <c r="K236" s="152">
        <f>K610</f>
        <v>0.36</v>
      </c>
      <c r="L236" s="114">
        <f t="shared" si="63"/>
        <v>-42.00750680606343</v>
      </c>
    </row>
    <row r="237" spans="1:12" ht="12.75">
      <c r="A237" s="105" t="s">
        <v>15</v>
      </c>
      <c r="B237" s="105">
        <v>31.955824268531185</v>
      </c>
      <c r="C237" s="105">
        <f>C238+C239</f>
        <v>2.914371173290044</v>
      </c>
      <c r="D237" s="105">
        <f aca="true" t="shared" si="68" ref="D237:I237">D238+D239</f>
        <v>0</v>
      </c>
      <c r="E237" s="105">
        <f t="shared" si="68"/>
        <v>22.466</v>
      </c>
      <c r="F237" s="105">
        <f t="shared" si="68"/>
        <v>23.55566</v>
      </c>
      <c r="G237" s="105">
        <f t="shared" si="68"/>
        <v>0</v>
      </c>
      <c r="H237" s="105">
        <f t="shared" si="68"/>
        <v>0</v>
      </c>
      <c r="I237" s="105">
        <f t="shared" si="68"/>
        <v>0</v>
      </c>
      <c r="J237" s="152">
        <f>J238+J239</f>
        <v>0</v>
      </c>
      <c r="K237" s="152">
        <f>K238+K239</f>
        <v>0</v>
      </c>
      <c r="L237" s="114">
        <f t="shared" si="63"/>
        <v>-100</v>
      </c>
    </row>
    <row r="238" spans="1:12" s="162" customFormat="1" ht="12.75">
      <c r="A238" s="105" t="s">
        <v>85</v>
      </c>
      <c r="B238" s="107">
        <v>0</v>
      </c>
      <c r="C238" s="105">
        <v>2.914371173290044</v>
      </c>
      <c r="D238" s="105">
        <v>0</v>
      </c>
      <c r="E238" s="105">
        <f>E613</f>
        <v>0</v>
      </c>
      <c r="F238" s="105">
        <f>F613</f>
        <v>0</v>
      </c>
      <c r="G238" s="105">
        <v>0</v>
      </c>
      <c r="H238" s="105">
        <f>H613</f>
        <v>0</v>
      </c>
      <c r="I238" s="105">
        <f>I613</f>
        <v>0</v>
      </c>
      <c r="J238" s="152">
        <f>J613</f>
        <v>0</v>
      </c>
      <c r="K238" s="152">
        <f>K613</f>
        <v>0</v>
      </c>
      <c r="L238" s="114"/>
    </row>
    <row r="239" spans="1:12" s="162" customFormat="1" ht="12.75">
      <c r="A239" s="159" t="s">
        <v>515</v>
      </c>
      <c r="B239" s="105">
        <v>31.955824268531185</v>
      </c>
      <c r="C239" s="105">
        <f>C612</f>
        <v>0</v>
      </c>
      <c r="D239" s="105">
        <f aca="true" t="shared" si="69" ref="D239:I239">D612</f>
        <v>0</v>
      </c>
      <c r="E239" s="105">
        <f t="shared" si="69"/>
        <v>22.466</v>
      </c>
      <c r="F239" s="105">
        <f t="shared" si="69"/>
        <v>23.55566</v>
      </c>
      <c r="G239" s="105">
        <f t="shared" si="69"/>
        <v>0</v>
      </c>
      <c r="H239" s="105">
        <f t="shared" si="69"/>
        <v>0</v>
      </c>
      <c r="I239" s="105">
        <f t="shared" si="69"/>
        <v>0</v>
      </c>
      <c r="J239" s="152">
        <f>J612</f>
        <v>0</v>
      </c>
      <c r="K239" s="152">
        <f>K612</f>
        <v>0</v>
      </c>
      <c r="L239" s="114">
        <f t="shared" si="63"/>
        <v>-100</v>
      </c>
    </row>
    <row r="240" spans="1:12" s="162" customFormat="1" ht="12.75">
      <c r="A240" s="105" t="s">
        <v>19</v>
      </c>
      <c r="B240" s="105">
        <v>1.0359656410977465</v>
      </c>
      <c r="C240" s="105">
        <v>2.192680838009536</v>
      </c>
      <c r="D240" s="105">
        <v>1.534</v>
      </c>
      <c r="E240" s="105">
        <f>E241+E242</f>
        <v>0.552</v>
      </c>
      <c r="F240" s="105">
        <f>F241+F242</f>
        <v>0.16817</v>
      </c>
      <c r="G240" s="105">
        <v>0</v>
      </c>
      <c r="H240" s="105">
        <f>H241+H242</f>
        <v>0</v>
      </c>
      <c r="I240" s="105">
        <f>I241+I242</f>
        <v>0</v>
      </c>
      <c r="J240" s="152">
        <f>J241+J242</f>
        <v>0</v>
      </c>
      <c r="K240" s="152">
        <f>K241+K242</f>
        <v>0</v>
      </c>
      <c r="L240" s="114">
        <f t="shared" si="63"/>
        <v>-100</v>
      </c>
    </row>
    <row r="241" spans="1:12" s="162" customFormat="1" ht="12.75">
      <c r="A241" s="105" t="s">
        <v>503</v>
      </c>
      <c r="B241" s="105">
        <v>0.8452315519026498</v>
      </c>
      <c r="C241" s="105">
        <v>2.1698004678332676</v>
      </c>
      <c r="D241" s="105">
        <v>1.534</v>
      </c>
      <c r="E241" s="105">
        <f>E617</f>
        <v>0.531</v>
      </c>
      <c r="F241" s="105">
        <f>F617</f>
        <v>0.14698</v>
      </c>
      <c r="G241" s="105">
        <v>0</v>
      </c>
      <c r="H241" s="105">
        <f>H617</f>
        <v>0</v>
      </c>
      <c r="I241" s="105">
        <f>I617</f>
        <v>0</v>
      </c>
      <c r="J241" s="152">
        <f>J617</f>
        <v>0</v>
      </c>
      <c r="K241" s="152">
        <f>K617</f>
        <v>0</v>
      </c>
      <c r="L241" s="114">
        <f t="shared" si="63"/>
        <v>-100</v>
      </c>
    </row>
    <row r="242" spans="1:12" ht="12.75">
      <c r="A242" s="105" t="s">
        <v>504</v>
      </c>
      <c r="B242" s="105">
        <v>0.1907340891950967</v>
      </c>
      <c r="C242" s="105">
        <v>0.022880370176268327</v>
      </c>
      <c r="D242" s="105">
        <v>0</v>
      </c>
      <c r="E242" s="105">
        <f>E619</f>
        <v>0.021</v>
      </c>
      <c r="F242" s="105">
        <f>F619</f>
        <v>0.02119</v>
      </c>
      <c r="G242" s="105">
        <v>0</v>
      </c>
      <c r="H242" s="105">
        <f>H619</f>
        <v>0</v>
      </c>
      <c r="I242" s="105">
        <f>I619</f>
        <v>0</v>
      </c>
      <c r="J242" s="152">
        <f>J619</f>
        <v>0</v>
      </c>
      <c r="K242" s="152">
        <f>K619</f>
        <v>0</v>
      </c>
      <c r="L242" s="114">
        <f t="shared" si="63"/>
        <v>-100</v>
      </c>
    </row>
    <row r="243" spans="1:12" ht="12.75">
      <c r="A243" s="107" t="s">
        <v>91</v>
      </c>
      <c r="B243" s="107">
        <v>251.08798908389042</v>
      </c>
      <c r="C243" s="107">
        <v>224.3252043255404</v>
      </c>
      <c r="D243" s="107">
        <v>259.87355127631565</v>
      </c>
      <c r="E243" s="107">
        <f>E244+E247</f>
        <v>286.75700000000006</v>
      </c>
      <c r="F243" s="107">
        <f>F244+F247</f>
        <v>269.633</v>
      </c>
      <c r="G243" s="107">
        <v>262.44</v>
      </c>
      <c r="H243" s="107">
        <f>H244+H247</f>
        <v>-14.793662768462147</v>
      </c>
      <c r="I243" s="107">
        <f>I244+I247</f>
        <v>247.6463372315379</v>
      </c>
      <c r="J243" s="153">
        <f>J244+J247</f>
        <v>11.528084999999999</v>
      </c>
      <c r="K243" s="153">
        <f>K244+K247</f>
        <v>259.1744222315379</v>
      </c>
      <c r="L243" s="148">
        <f t="shared" si="63"/>
        <v>-3.8788196431675885</v>
      </c>
    </row>
    <row r="244" spans="1:12" ht="12.75">
      <c r="A244" s="105" t="s">
        <v>21</v>
      </c>
      <c r="B244" s="105">
        <v>24.925542929454323</v>
      </c>
      <c r="C244" s="105">
        <v>20.200043459921005</v>
      </c>
      <c r="D244" s="105">
        <v>19.8</v>
      </c>
      <c r="E244" s="105">
        <f>E245+E246</f>
        <v>42.370000000000005</v>
      </c>
      <c r="F244" s="105">
        <f>F245+F246</f>
        <v>42.36741</v>
      </c>
      <c r="G244" s="105">
        <v>19.8</v>
      </c>
      <c r="H244" s="105">
        <f>H245+H246</f>
        <v>0</v>
      </c>
      <c r="I244" s="105">
        <f>I245+I246</f>
        <v>19.8</v>
      </c>
      <c r="J244" s="152">
        <f>J245+J246</f>
        <v>10.6</v>
      </c>
      <c r="K244" s="152">
        <f>K245+K246</f>
        <v>30.4</v>
      </c>
      <c r="L244" s="114">
        <f t="shared" si="63"/>
        <v>-28.246734931401292</v>
      </c>
    </row>
    <row r="245" spans="1:12" ht="12.75">
      <c r="A245" s="105" t="s">
        <v>49</v>
      </c>
      <c r="B245" s="105">
        <v>0</v>
      </c>
      <c r="C245" s="105">
        <v>0</v>
      </c>
      <c r="D245" s="105">
        <v>0</v>
      </c>
      <c r="E245" s="105">
        <f aca="true" t="shared" si="70" ref="E245:J245">E631</f>
        <v>22.57</v>
      </c>
      <c r="F245" s="105">
        <f t="shared" si="70"/>
        <v>22.56741</v>
      </c>
      <c r="G245" s="105">
        <f t="shared" si="70"/>
        <v>0</v>
      </c>
      <c r="H245" s="105">
        <f t="shared" si="70"/>
        <v>0</v>
      </c>
      <c r="I245" s="105">
        <f t="shared" si="70"/>
        <v>0</v>
      </c>
      <c r="J245" s="152">
        <f t="shared" si="70"/>
        <v>0</v>
      </c>
      <c r="K245" s="152">
        <f>K631</f>
        <v>0</v>
      </c>
      <c r="L245" s="114">
        <f t="shared" si="63"/>
        <v>-100</v>
      </c>
    </row>
    <row r="246" spans="1:12" ht="12.75">
      <c r="A246" s="105" t="s">
        <v>50</v>
      </c>
      <c r="B246" s="105">
        <v>24.925542929454323</v>
      </c>
      <c r="C246" s="105">
        <v>20.200043459921005</v>
      </c>
      <c r="D246" s="105">
        <v>19.8</v>
      </c>
      <c r="E246" s="105">
        <f>E652</f>
        <v>19.8</v>
      </c>
      <c r="F246" s="105">
        <f>F652</f>
        <v>19.8</v>
      </c>
      <c r="G246" s="105">
        <v>19.8</v>
      </c>
      <c r="H246" s="105">
        <f>H652</f>
        <v>0</v>
      </c>
      <c r="I246" s="105">
        <f>I652</f>
        <v>19.8</v>
      </c>
      <c r="J246" s="152">
        <f>J652</f>
        <v>10.6</v>
      </c>
      <c r="K246" s="152">
        <f>K652</f>
        <v>30.4</v>
      </c>
      <c r="L246" s="114">
        <f t="shared" si="63"/>
        <v>53.53535353535352</v>
      </c>
    </row>
    <row r="247" spans="1:12" ht="12.75">
      <c r="A247" s="105" t="s">
        <v>23</v>
      </c>
      <c r="B247" s="105">
        <v>226.1624461544361</v>
      </c>
      <c r="C247" s="105">
        <v>204.1251608656194</v>
      </c>
      <c r="D247" s="105">
        <v>240.07355127631564</v>
      </c>
      <c r="E247" s="105">
        <f>E248+E250+E252+E253+E254+E256</f>
        <v>244.38700000000003</v>
      </c>
      <c r="F247" s="105">
        <f>F248+F250+F252+F253+F254+F256</f>
        <v>227.26558999999997</v>
      </c>
      <c r="G247" s="105">
        <v>242.64</v>
      </c>
      <c r="H247" s="105">
        <f>H248+H250+H252+H253+H254+H256</f>
        <v>-14.793662768462147</v>
      </c>
      <c r="I247" s="105">
        <f>I248+I250+I252+I253+I254+I256</f>
        <v>227.8463372315379</v>
      </c>
      <c r="J247" s="152">
        <f>J248+J250+J252+J253+J254+J256</f>
        <v>0.9280849999999994</v>
      </c>
      <c r="K247" s="152">
        <f>K248+K250+K252+K253+K254+K256</f>
        <v>228.7744222315379</v>
      </c>
      <c r="L247" s="114">
        <f t="shared" si="63"/>
        <v>0.6639070312130997</v>
      </c>
    </row>
    <row r="248" spans="1:12" ht="12.75">
      <c r="A248" s="105" t="s">
        <v>545</v>
      </c>
      <c r="B248" s="105">
        <v>59.22926130916621</v>
      </c>
      <c r="C248" s="105">
        <v>46.07384543606918</v>
      </c>
      <c r="D248" s="105">
        <v>50.485</v>
      </c>
      <c r="E248" s="105">
        <f>E625+E626+E627</f>
        <v>48.723</v>
      </c>
      <c r="F248" s="105">
        <f>F625+F626+F627</f>
        <v>44.96855</v>
      </c>
      <c r="G248" s="105">
        <v>49.7</v>
      </c>
      <c r="H248" s="105">
        <f>H625+H626+H627</f>
        <v>-2.412915300000009</v>
      </c>
      <c r="I248" s="105">
        <f>I625+I626+I627</f>
        <v>47.287084699999994</v>
      </c>
      <c r="J248" s="152">
        <f>J625+J626+J627</f>
        <v>0.15008499999999936</v>
      </c>
      <c r="K248" s="152">
        <f>K625+K626+K627</f>
        <v>47.4371697</v>
      </c>
      <c r="L248" s="114">
        <f t="shared" si="63"/>
        <v>5.4896582166869905</v>
      </c>
    </row>
    <row r="249" spans="1:12" ht="12.75">
      <c r="A249" s="105" t="s">
        <v>53</v>
      </c>
      <c r="B249" s="105">
        <v>46.85388518911457</v>
      </c>
      <c r="C249" s="105">
        <v>40.850088837191464</v>
      </c>
      <c r="D249" s="105">
        <v>44.262</v>
      </c>
      <c r="E249" s="105">
        <f>E625</f>
        <v>43.075</v>
      </c>
      <c r="F249" s="105">
        <f>F625</f>
        <v>42.46284</v>
      </c>
      <c r="G249" s="105">
        <v>44.27</v>
      </c>
      <c r="H249" s="105">
        <f>H625</f>
        <v>-0.751385300000009</v>
      </c>
      <c r="I249" s="105">
        <f>I625</f>
        <v>43.51861469999999</v>
      </c>
      <c r="J249" s="152">
        <f>J625</f>
        <v>0</v>
      </c>
      <c r="K249" s="152">
        <f>K625</f>
        <v>43.51861469999999</v>
      </c>
      <c r="L249" s="114">
        <f t="shared" si="63"/>
        <v>2.486349711889247</v>
      </c>
    </row>
    <row r="250" spans="1:12" s="162" customFormat="1" ht="12.75">
      <c r="A250" s="105" t="s">
        <v>49</v>
      </c>
      <c r="B250" s="105">
        <v>89.82186417496453</v>
      </c>
      <c r="C250" s="105">
        <v>93.0011537330794</v>
      </c>
      <c r="D250" s="105">
        <v>123.52755127631563</v>
      </c>
      <c r="E250" s="105">
        <f>E632+E633+E634</f>
        <v>126.49000000000001</v>
      </c>
      <c r="F250" s="105">
        <f>F632+F633+F634</f>
        <v>116.41028</v>
      </c>
      <c r="G250" s="105">
        <v>126.49</v>
      </c>
      <c r="H250" s="105">
        <f>H632+H633+H634</f>
        <v>-16.252746624951087</v>
      </c>
      <c r="I250" s="105">
        <f>I632+I633+I634</f>
        <v>110.23725337504892</v>
      </c>
      <c r="J250" s="152">
        <f>J632+J633+J634</f>
        <v>0.778</v>
      </c>
      <c r="K250" s="152">
        <f>K632+K633+K634</f>
        <v>111.01525337504893</v>
      </c>
      <c r="L250" s="114">
        <f t="shared" si="63"/>
        <v>-4.634493298144349</v>
      </c>
    </row>
    <row r="251" spans="1:12" ht="12.75">
      <c r="A251" s="105" t="s">
        <v>53</v>
      </c>
      <c r="B251" s="105">
        <v>0</v>
      </c>
      <c r="C251" s="105">
        <v>0</v>
      </c>
      <c r="D251" s="105">
        <v>5.693</v>
      </c>
      <c r="E251" s="105">
        <f>E632</f>
        <v>8.081</v>
      </c>
      <c r="F251" s="105">
        <f>F632</f>
        <v>8.16098</v>
      </c>
      <c r="G251" s="105">
        <v>8.08</v>
      </c>
      <c r="H251" s="105">
        <f>H632</f>
        <v>3.647778400000001</v>
      </c>
      <c r="I251" s="105">
        <f>I632</f>
        <v>11.727778400000002</v>
      </c>
      <c r="J251" s="152">
        <f>J632</f>
        <v>0</v>
      </c>
      <c r="K251" s="152">
        <f>K632</f>
        <v>11.727778400000002</v>
      </c>
      <c r="L251" s="114">
        <f t="shared" si="63"/>
        <v>43.70551575913677</v>
      </c>
    </row>
    <row r="252" spans="1:12" ht="12.75">
      <c r="A252" s="105" t="s">
        <v>86</v>
      </c>
      <c r="B252" s="105">
        <v>4.731473930438562</v>
      </c>
      <c r="C252" s="105">
        <v>3.633694860225225</v>
      </c>
      <c r="D252" s="105">
        <v>2.891</v>
      </c>
      <c r="E252" s="105">
        <f>E636</f>
        <v>6.436</v>
      </c>
      <c r="F252" s="105">
        <f>F636</f>
        <v>5.2900100000000005</v>
      </c>
      <c r="G252" s="105">
        <v>1.42</v>
      </c>
      <c r="H252" s="105">
        <f>H636</f>
        <v>3.3999699999999997</v>
      </c>
      <c r="I252" s="105">
        <f>I636</f>
        <v>4.8199700000000005</v>
      </c>
      <c r="J252" s="152">
        <f>J636</f>
        <v>0</v>
      </c>
      <c r="K252" s="152">
        <f>K636</f>
        <v>4.8199700000000005</v>
      </c>
      <c r="L252" s="114">
        <f t="shared" si="63"/>
        <v>-8.885427437755311</v>
      </c>
    </row>
    <row r="253" spans="1:12" ht="12.75">
      <c r="A253" s="105" t="s">
        <v>87</v>
      </c>
      <c r="B253" s="105">
        <v>47.35640330806692</v>
      </c>
      <c r="C253" s="105">
        <v>41.18991538097734</v>
      </c>
      <c r="D253" s="105">
        <v>41.158</v>
      </c>
      <c r="E253" s="105">
        <f>E642</f>
        <v>41.158</v>
      </c>
      <c r="F253" s="105">
        <f>F642</f>
        <v>40.727</v>
      </c>
      <c r="G253" s="105">
        <v>43.2</v>
      </c>
      <c r="H253" s="105">
        <f>H642</f>
        <v>0</v>
      </c>
      <c r="I253" s="105">
        <f>I642</f>
        <v>43.2</v>
      </c>
      <c r="J253" s="152">
        <f>J642</f>
        <v>0</v>
      </c>
      <c r="K253" s="152">
        <f>K642</f>
        <v>43.2</v>
      </c>
      <c r="L253" s="114">
        <f t="shared" si="63"/>
        <v>6.072138875929994</v>
      </c>
    </row>
    <row r="254" spans="1:12" s="162" customFormat="1" ht="12.75">
      <c r="A254" s="105" t="s">
        <v>88</v>
      </c>
      <c r="B254" s="105">
        <v>23.919050145079442</v>
      </c>
      <c r="C254" s="105">
        <v>18.82688635230657</v>
      </c>
      <c r="D254" s="105">
        <v>20.612</v>
      </c>
      <c r="E254" s="105">
        <f>E645</f>
        <v>19.858</v>
      </c>
      <c r="F254" s="105">
        <f>F645</f>
        <v>18.1478</v>
      </c>
      <c r="G254" s="105">
        <v>20.13</v>
      </c>
      <c r="H254" s="105">
        <f>H645</f>
        <v>0.4720291564889485</v>
      </c>
      <c r="I254" s="105">
        <f>I645</f>
        <v>20.60202915648895</v>
      </c>
      <c r="J254" s="152">
        <f>J645</f>
        <v>0</v>
      </c>
      <c r="K254" s="152">
        <f>K645</f>
        <v>20.60202915648895</v>
      </c>
      <c r="L254" s="114">
        <f t="shared" si="63"/>
        <v>13.523562946962997</v>
      </c>
    </row>
    <row r="255" spans="1:12" ht="12.75">
      <c r="A255" s="105" t="s">
        <v>53</v>
      </c>
      <c r="B255" s="105">
        <v>16.28168419976225</v>
      </c>
      <c r="C255" s="105">
        <v>14.264185190392801</v>
      </c>
      <c r="D255" s="105">
        <v>14.95</v>
      </c>
      <c r="E255" s="105">
        <f>E647</f>
        <v>14.196</v>
      </c>
      <c r="F255" s="105">
        <f>F647</f>
        <v>14.224549999999999</v>
      </c>
      <c r="G255" s="105">
        <v>14.95</v>
      </c>
      <c r="H255" s="105">
        <f>H647</f>
        <v>0.33482120000000576</v>
      </c>
      <c r="I255" s="105">
        <f>I647</f>
        <v>15.284821200000005</v>
      </c>
      <c r="J255" s="152">
        <f>J647</f>
        <v>0</v>
      </c>
      <c r="K255" s="152">
        <f>K647</f>
        <v>15.284821200000005</v>
      </c>
      <c r="L255" s="114">
        <f t="shared" si="63"/>
        <v>7.453811895631176</v>
      </c>
    </row>
    <row r="256" spans="1:12" s="162" customFormat="1" ht="12.75">
      <c r="A256" s="105" t="s">
        <v>89</v>
      </c>
      <c r="B256" s="105">
        <v>1.1043932867204378</v>
      </c>
      <c r="C256" s="105">
        <v>1.3996651029616658</v>
      </c>
      <c r="D256" s="105">
        <v>1.4</v>
      </c>
      <c r="E256" s="105">
        <f>E654</f>
        <v>1.722</v>
      </c>
      <c r="F256" s="105">
        <f>F654</f>
        <v>1.72195</v>
      </c>
      <c r="G256" s="105">
        <v>1.7</v>
      </c>
      <c r="H256" s="105">
        <f>H654</f>
        <v>0</v>
      </c>
      <c r="I256" s="105">
        <f>I654</f>
        <v>1.7</v>
      </c>
      <c r="J256" s="152">
        <f>J654</f>
        <v>0</v>
      </c>
      <c r="K256" s="152">
        <f>K654</f>
        <v>1.7</v>
      </c>
      <c r="L256" s="114">
        <f t="shared" si="63"/>
        <v>-1.2747176166555505</v>
      </c>
    </row>
    <row r="257" spans="1:12" s="162" customFormat="1" ht="12.75">
      <c r="A257" s="107" t="s">
        <v>92</v>
      </c>
      <c r="B257" s="107">
        <v>-120.9150371326678</v>
      </c>
      <c r="C257" s="107">
        <v>-14.590551301880282</v>
      </c>
      <c r="D257" s="107">
        <v>-70.98299997443533</v>
      </c>
      <c r="E257" s="107">
        <f>E258+E259+E260</f>
        <v>-78.591</v>
      </c>
      <c r="F257" s="107">
        <f>F258+F259+F260</f>
        <v>-68.39719</v>
      </c>
      <c r="G257" s="107">
        <v>-8.1</v>
      </c>
      <c r="H257" s="107">
        <f>H258+H259+H260</f>
        <v>-70.56049</v>
      </c>
      <c r="I257" s="107">
        <f>I258+I259+I260</f>
        <v>-78.66049000000001</v>
      </c>
      <c r="J257" s="153">
        <f>J258+J259+J260</f>
        <v>-124.469</v>
      </c>
      <c r="K257" s="153">
        <f>K258+K259+K260</f>
        <v>-203.12949</v>
      </c>
      <c r="L257" s="148">
        <f t="shared" si="63"/>
        <v>196.9851393017754</v>
      </c>
    </row>
    <row r="258" spans="1:12" s="162" customFormat="1" ht="12.75">
      <c r="A258" s="105" t="s">
        <v>28</v>
      </c>
      <c r="B258" s="105">
        <v>-154.29609116357548</v>
      </c>
      <c r="C258" s="105">
        <v>-47.837390870860126</v>
      </c>
      <c r="D258" s="105">
        <v>-107.89399997443533</v>
      </c>
      <c r="E258" s="105">
        <f>-(E624+E630)</f>
        <v>-115.502</v>
      </c>
      <c r="F258" s="105">
        <f>-(F624+F630)</f>
        <v>-105.30819</v>
      </c>
      <c r="G258" s="105">
        <v>-8.1</v>
      </c>
      <c r="H258" s="105">
        <f>-(H624+H630)</f>
        <v>-127.77549</v>
      </c>
      <c r="I258" s="105">
        <f>-(I624+I630)</f>
        <v>-135.87549</v>
      </c>
      <c r="J258" s="152">
        <f>-(J624+J630)</f>
        <v>-124.469</v>
      </c>
      <c r="K258" s="152">
        <f>-(K624+K630)</f>
        <v>-260.34449</v>
      </c>
      <c r="L258" s="114">
        <f t="shared" si="63"/>
        <v>147.22150290494974</v>
      </c>
    </row>
    <row r="259" spans="1:11" ht="12.75">
      <c r="A259" s="105" t="s">
        <v>29</v>
      </c>
      <c r="B259" s="105">
        <v>0</v>
      </c>
      <c r="C259" s="105">
        <v>0.1917349456111871</v>
      </c>
      <c r="D259" s="105">
        <v>0</v>
      </c>
      <c r="E259" s="105">
        <v>0</v>
      </c>
      <c r="F259" s="105">
        <v>0</v>
      </c>
      <c r="G259" s="105">
        <v>0</v>
      </c>
      <c r="H259" s="105">
        <v>0</v>
      </c>
      <c r="I259" s="105">
        <v>0</v>
      </c>
      <c r="J259" s="152">
        <v>0</v>
      </c>
      <c r="K259" s="152">
        <v>0</v>
      </c>
    </row>
    <row r="260" spans="1:12" ht="12.75">
      <c r="A260" s="105" t="s">
        <v>32</v>
      </c>
      <c r="B260" s="105">
        <v>33.38105403090767</v>
      </c>
      <c r="C260" s="105">
        <v>33.43857451459103</v>
      </c>
      <c r="D260" s="105">
        <v>36.911</v>
      </c>
      <c r="E260" s="105">
        <f>E614</f>
        <v>36.911</v>
      </c>
      <c r="F260" s="105">
        <f>F614</f>
        <v>36.911</v>
      </c>
      <c r="G260" s="105">
        <v>0</v>
      </c>
      <c r="H260" s="105">
        <f>I260-G260</f>
        <v>57.215</v>
      </c>
      <c r="I260" s="105">
        <f>I614</f>
        <v>57.215</v>
      </c>
      <c r="J260" s="152">
        <f>J614</f>
        <v>0</v>
      </c>
      <c r="K260" s="152">
        <f>K614</f>
        <v>57.215</v>
      </c>
      <c r="L260" s="114">
        <f t="shared" si="63"/>
        <v>55.00799219744792</v>
      </c>
    </row>
    <row r="261" spans="1:12" ht="12.75">
      <c r="A261" s="107" t="s">
        <v>125</v>
      </c>
      <c r="B261" s="107">
        <v>-158.05128334590262</v>
      </c>
      <c r="C261" s="107">
        <v>-40.53035560441248</v>
      </c>
      <c r="D261" s="107">
        <v>-136.35353561796174</v>
      </c>
      <c r="E261" s="107">
        <f>E232-E243+E257</f>
        <v>-145.94300000000004</v>
      </c>
      <c r="F261" s="107">
        <f>F232-F243+F257</f>
        <v>-115.88259</v>
      </c>
      <c r="G261" s="107">
        <v>-74.04</v>
      </c>
      <c r="H261" s="107">
        <f>H232-H243+H257</f>
        <v>-54.103827231537856</v>
      </c>
      <c r="I261" s="107">
        <f>I232-I243+I257</f>
        <v>-128.1438272315379</v>
      </c>
      <c r="J261" s="153">
        <f>J232-J243+J257</f>
        <v>-135.997085</v>
      </c>
      <c r="K261" s="153">
        <f>K232-K243+K257</f>
        <v>-264.14091223153787</v>
      </c>
      <c r="L261" s="148">
        <f t="shared" si="63"/>
        <v>127.93839198065723</v>
      </c>
    </row>
    <row r="262" spans="1:9" ht="12.75">
      <c r="A262" s="107"/>
      <c r="B262" s="107"/>
      <c r="C262" s="107"/>
      <c r="D262" s="107"/>
      <c r="E262" s="107"/>
      <c r="F262" s="107"/>
      <c r="G262" s="107"/>
      <c r="H262" s="105"/>
      <c r="I262" s="105"/>
    </row>
    <row r="263" spans="1:12" ht="12.75">
      <c r="A263" s="107" t="s">
        <v>109</v>
      </c>
      <c r="B263" s="107">
        <v>8.522937890659954</v>
      </c>
      <c r="C263" s="107">
        <v>6.631025270665831</v>
      </c>
      <c r="D263" s="107">
        <v>6.391000000000001</v>
      </c>
      <c r="E263" s="107">
        <f aca="true" t="shared" si="71" ref="E263:K263">E264+E271+E269</f>
        <v>5.316</v>
      </c>
      <c r="F263" s="107">
        <f t="shared" si="71"/>
        <v>6.66672</v>
      </c>
      <c r="G263" s="107">
        <f t="shared" si="71"/>
        <v>6.391000000000001</v>
      </c>
      <c r="H263" s="107">
        <f t="shared" si="71"/>
        <v>-0.11700000000000041</v>
      </c>
      <c r="I263" s="107">
        <f t="shared" si="71"/>
        <v>6.274000000000001</v>
      </c>
      <c r="J263" s="153">
        <f t="shared" si="71"/>
        <v>0</v>
      </c>
      <c r="K263" s="153">
        <f t="shared" si="71"/>
        <v>6.274000000000001</v>
      </c>
      <c r="L263" s="114">
        <f t="shared" si="63"/>
        <v>-5.890752873976993</v>
      </c>
    </row>
    <row r="264" spans="1:12" ht="12.75">
      <c r="A264" s="105" t="s">
        <v>16</v>
      </c>
      <c r="B264" s="105">
        <v>8.522937890659954</v>
      </c>
      <c r="C264" s="105">
        <v>6.593125663083353</v>
      </c>
      <c r="D264" s="105">
        <v>6.391000000000001</v>
      </c>
      <c r="E264" s="105">
        <f>E265+E266+E267+E268</f>
        <v>5.316</v>
      </c>
      <c r="F264" s="105">
        <f>F265+F266+F267+F268</f>
        <v>6.16672</v>
      </c>
      <c r="G264" s="105">
        <v>6.391000000000001</v>
      </c>
      <c r="H264" s="105">
        <f>I264-G264</f>
        <v>-0.3310000000000004</v>
      </c>
      <c r="I264" s="105">
        <f>I265+I266+I267+I268</f>
        <v>6.0600000000000005</v>
      </c>
      <c r="J264" s="152">
        <f>J265+J266+J267+J268</f>
        <v>0</v>
      </c>
      <c r="K264" s="152">
        <f>K265+K266+K267+K268</f>
        <v>6.0600000000000005</v>
      </c>
      <c r="L264" s="114">
        <f t="shared" si="63"/>
        <v>-1.7305796274194307</v>
      </c>
    </row>
    <row r="265" spans="1:11" ht="12.75">
      <c r="A265" s="105" t="s">
        <v>95</v>
      </c>
      <c r="B265" s="105">
        <v>0.0051129318829649896</v>
      </c>
      <c r="C265" s="105">
        <v>0.12462771464727161</v>
      </c>
      <c r="D265" s="105">
        <v>0</v>
      </c>
      <c r="E265" s="105">
        <f aca="true" t="shared" si="72" ref="E265:F267">E667</f>
        <v>0</v>
      </c>
      <c r="F265" s="105">
        <f t="shared" si="72"/>
        <v>0</v>
      </c>
      <c r="G265" s="105">
        <v>0</v>
      </c>
      <c r="H265" s="105">
        <f aca="true" t="shared" si="73" ref="H265:H270">I265-G265</f>
        <v>0</v>
      </c>
      <c r="I265" s="105">
        <v>0</v>
      </c>
      <c r="J265" s="152">
        <v>0</v>
      </c>
      <c r="K265" s="152">
        <v>0</v>
      </c>
    </row>
    <row r="266" spans="1:12" ht="12.75">
      <c r="A266" s="105" t="s">
        <v>94</v>
      </c>
      <c r="B266" s="105">
        <v>1.0398425216980047</v>
      </c>
      <c r="C266" s="105">
        <v>0.8612094640369153</v>
      </c>
      <c r="D266" s="105">
        <v>0.767</v>
      </c>
      <c r="E266" s="105">
        <f t="shared" si="72"/>
        <v>0.546</v>
      </c>
      <c r="F266" s="105">
        <f t="shared" si="72"/>
        <v>0.9552</v>
      </c>
      <c r="G266" s="105">
        <v>0.767</v>
      </c>
      <c r="H266" s="105">
        <f t="shared" si="73"/>
        <v>0.133</v>
      </c>
      <c r="I266" s="105">
        <f aca="true" t="shared" si="74" ref="I266:K267">I668</f>
        <v>0.9</v>
      </c>
      <c r="J266" s="152">
        <f t="shared" si="74"/>
        <v>0</v>
      </c>
      <c r="K266" s="152">
        <f t="shared" si="74"/>
        <v>0.9</v>
      </c>
      <c r="L266" s="114">
        <f t="shared" si="63"/>
        <v>-5.778894472361799</v>
      </c>
    </row>
    <row r="267" spans="1:12" ht="12.75">
      <c r="A267" s="105" t="s">
        <v>93</v>
      </c>
      <c r="B267" s="105">
        <v>6.241292037886826</v>
      </c>
      <c r="C267" s="105">
        <v>4.768448097350223</v>
      </c>
      <c r="D267" s="105">
        <v>4.857</v>
      </c>
      <c r="E267" s="105">
        <f t="shared" si="72"/>
        <v>4.278</v>
      </c>
      <c r="F267" s="105">
        <f t="shared" si="72"/>
        <v>4.77795</v>
      </c>
      <c r="G267" s="105">
        <v>4.857</v>
      </c>
      <c r="H267" s="105">
        <f t="shared" si="73"/>
        <v>-0.1770000000000005</v>
      </c>
      <c r="I267" s="105">
        <f t="shared" si="74"/>
        <v>4.68</v>
      </c>
      <c r="J267" s="152">
        <f t="shared" si="74"/>
        <v>0</v>
      </c>
      <c r="K267" s="152">
        <f t="shared" si="74"/>
        <v>4.68</v>
      </c>
      <c r="L267" s="114">
        <f t="shared" si="63"/>
        <v>-2.0500423821931975</v>
      </c>
    </row>
    <row r="268" spans="1:12" ht="12.75">
      <c r="A268" s="105" t="s">
        <v>291</v>
      </c>
      <c r="B268" s="105">
        <v>1.236690399192157</v>
      </c>
      <c r="C268" s="105">
        <v>0.8388403870489436</v>
      </c>
      <c r="D268" s="105">
        <v>0.767</v>
      </c>
      <c r="E268" s="105">
        <f>E671</f>
        <v>0.492</v>
      </c>
      <c r="F268" s="105">
        <f>F671</f>
        <v>0.43357</v>
      </c>
      <c r="G268" s="105">
        <v>0.767</v>
      </c>
      <c r="H268" s="105">
        <f t="shared" si="73"/>
        <v>-0.28700000000000003</v>
      </c>
      <c r="I268" s="105">
        <f>I671</f>
        <v>0.48</v>
      </c>
      <c r="J268" s="152">
        <f>J671</f>
        <v>0</v>
      </c>
      <c r="K268" s="152">
        <f>K671</f>
        <v>0.48</v>
      </c>
      <c r="L268" s="114">
        <f t="shared" si="63"/>
        <v>10.708766750467035</v>
      </c>
    </row>
    <row r="269" spans="1:12" ht="12.75">
      <c r="A269" s="105" t="s">
        <v>15</v>
      </c>
      <c r="B269" s="105">
        <v>0</v>
      </c>
      <c r="C269" s="105">
        <v>0</v>
      </c>
      <c r="D269" s="105">
        <v>0</v>
      </c>
      <c r="E269" s="105">
        <f>E270</f>
        <v>0</v>
      </c>
      <c r="F269" s="105">
        <f>F270</f>
        <v>0.5</v>
      </c>
      <c r="G269" s="105">
        <f>G270</f>
        <v>0</v>
      </c>
      <c r="H269" s="105">
        <f t="shared" si="73"/>
        <v>0.214</v>
      </c>
      <c r="I269" s="105">
        <f>I270</f>
        <v>0.214</v>
      </c>
      <c r="J269" s="152">
        <f>J270</f>
        <v>0</v>
      </c>
      <c r="K269" s="152">
        <f>K270</f>
        <v>0.214</v>
      </c>
      <c r="L269" s="114">
        <f t="shared" si="63"/>
        <v>-57.2</v>
      </c>
    </row>
    <row r="270" spans="1:12" ht="12.75">
      <c r="A270" s="159" t="s">
        <v>317</v>
      </c>
      <c r="B270" s="105">
        <v>0</v>
      </c>
      <c r="C270" s="105">
        <v>0</v>
      </c>
      <c r="D270" s="105">
        <v>0</v>
      </c>
      <c r="E270" s="105">
        <f>E674</f>
        <v>0</v>
      </c>
      <c r="F270" s="105">
        <f>F674</f>
        <v>0.5</v>
      </c>
      <c r="G270" s="105">
        <f>G674</f>
        <v>0</v>
      </c>
      <c r="H270" s="105">
        <f t="shared" si="73"/>
        <v>0.214</v>
      </c>
      <c r="I270" s="105">
        <f>I674</f>
        <v>0.214</v>
      </c>
      <c r="J270" s="152">
        <f>J674</f>
        <v>0</v>
      </c>
      <c r="K270" s="152">
        <f>K674</f>
        <v>0.214</v>
      </c>
      <c r="L270" s="114">
        <f t="shared" si="63"/>
        <v>-57.2</v>
      </c>
    </row>
    <row r="271" spans="1:11" ht="12.75">
      <c r="A271" s="105" t="s">
        <v>19</v>
      </c>
      <c r="B271" s="105">
        <v>0</v>
      </c>
      <c r="C271" s="105">
        <v>0.037899607582477984</v>
      </c>
      <c r="D271" s="105">
        <v>0</v>
      </c>
      <c r="E271" s="105">
        <f>E272</f>
        <v>0</v>
      </c>
      <c r="F271" s="105">
        <f>F272</f>
        <v>0</v>
      </c>
      <c r="G271" s="105">
        <v>0</v>
      </c>
      <c r="H271" s="105">
        <f>H272</f>
        <v>0</v>
      </c>
      <c r="I271" s="105">
        <f>I272</f>
        <v>0</v>
      </c>
      <c r="J271" s="152">
        <f>J272</f>
        <v>0</v>
      </c>
      <c r="K271" s="152">
        <f>K272</f>
        <v>0</v>
      </c>
    </row>
    <row r="272" spans="1:12" s="162" customFormat="1" ht="12.75">
      <c r="A272" s="105" t="s">
        <v>516</v>
      </c>
      <c r="B272" s="105">
        <v>0</v>
      </c>
      <c r="C272" s="105">
        <v>0.037899607582477984</v>
      </c>
      <c r="D272" s="105">
        <v>0</v>
      </c>
      <c r="E272" s="105">
        <f>E676</f>
        <v>0</v>
      </c>
      <c r="F272" s="105">
        <f>F676</f>
        <v>0</v>
      </c>
      <c r="G272" s="105">
        <v>0</v>
      </c>
      <c r="H272" s="105">
        <f>H676</f>
        <v>0</v>
      </c>
      <c r="I272" s="105">
        <f>I676</f>
        <v>0</v>
      </c>
      <c r="J272" s="152">
        <f>J676</f>
        <v>0</v>
      </c>
      <c r="K272" s="152">
        <f>K676</f>
        <v>0</v>
      </c>
      <c r="L272" s="114"/>
    </row>
    <row r="273" spans="1:12" ht="12.75">
      <c r="A273" s="107" t="s">
        <v>110</v>
      </c>
      <c r="B273" s="107">
        <v>265.33619252745007</v>
      </c>
      <c r="C273" s="107">
        <v>247.93803701762684</v>
      </c>
      <c r="D273" s="107">
        <v>261.3617358787213</v>
      </c>
      <c r="E273" s="107">
        <f>E274+E276</f>
        <v>277.573</v>
      </c>
      <c r="F273" s="107">
        <f>F274+F276</f>
        <v>256.13161</v>
      </c>
      <c r="G273" s="107">
        <v>261.36</v>
      </c>
      <c r="H273" s="107">
        <f aca="true" t="shared" si="75" ref="H273:H289">I273-G273</f>
        <v>24.129392049338264</v>
      </c>
      <c r="I273" s="107">
        <f>I274+I276</f>
        <v>285.4893920493383</v>
      </c>
      <c r="J273" s="153">
        <f>J274+J276</f>
        <v>-1.8332826663577677</v>
      </c>
      <c r="K273" s="153">
        <f>K274+K276</f>
        <v>283.6561093829805</v>
      </c>
      <c r="L273" s="148">
        <f aca="true" t="shared" si="76" ref="L273:L330">K273/F273%-100</f>
        <v>10.746232916343459</v>
      </c>
    </row>
    <row r="274" spans="1:12" ht="12.75">
      <c r="A274" s="105" t="s">
        <v>21</v>
      </c>
      <c r="B274" s="105">
        <v>15.50496593509133</v>
      </c>
      <c r="C274" s="105">
        <v>15.921797706850052</v>
      </c>
      <c r="D274" s="105">
        <v>14.699679163524344</v>
      </c>
      <c r="E274" s="105">
        <f>E275</f>
        <v>16.188</v>
      </c>
      <c r="F274" s="105">
        <f>F275</f>
        <v>11.743</v>
      </c>
      <c r="G274" s="105">
        <v>14.7</v>
      </c>
      <c r="H274" s="105">
        <f t="shared" si="75"/>
        <v>1.4878637659299798</v>
      </c>
      <c r="I274" s="105">
        <f>I275</f>
        <v>16.18786376592998</v>
      </c>
      <c r="J274" s="152">
        <f>J275</f>
        <v>0</v>
      </c>
      <c r="K274" s="152">
        <f>K275</f>
        <v>16.18786376592998</v>
      </c>
      <c r="L274" s="114">
        <f t="shared" si="76"/>
        <v>37.85117743276828</v>
      </c>
    </row>
    <row r="275" spans="1:12" ht="12.75">
      <c r="A275" s="105" t="s">
        <v>96</v>
      </c>
      <c r="B275" s="105">
        <v>15.50496593509133</v>
      </c>
      <c r="C275" s="105">
        <v>15.921797706850052</v>
      </c>
      <c r="D275" s="105">
        <v>14.699679163524344</v>
      </c>
      <c r="E275" s="105">
        <f>E697</f>
        <v>16.188</v>
      </c>
      <c r="F275" s="105">
        <f>F697</f>
        <v>11.743</v>
      </c>
      <c r="G275" s="105">
        <v>14.7</v>
      </c>
      <c r="H275" s="105">
        <f t="shared" si="75"/>
        <v>1.4878637659299798</v>
      </c>
      <c r="I275" s="105">
        <f>I697</f>
        <v>16.18786376592998</v>
      </c>
      <c r="J275" s="152">
        <f>J697</f>
        <v>0</v>
      </c>
      <c r="K275" s="152">
        <f>I275+J275</f>
        <v>16.18786376592998</v>
      </c>
      <c r="L275" s="114">
        <f t="shared" si="76"/>
        <v>37.85117743276828</v>
      </c>
    </row>
    <row r="276" spans="1:12" ht="12.75">
      <c r="A276" s="105" t="s">
        <v>23</v>
      </c>
      <c r="B276" s="105">
        <v>249.83122659235875</v>
      </c>
      <c r="C276" s="105">
        <v>232.0162393107768</v>
      </c>
      <c r="D276" s="105">
        <v>246.6620567151969</v>
      </c>
      <c r="E276" s="105">
        <f>E280+E282+E284+E286+E288</f>
        <v>261.385</v>
      </c>
      <c r="F276" s="105">
        <f>F280+F282+F284+F286+F288</f>
        <v>244.38861000000003</v>
      </c>
      <c r="G276" s="105">
        <v>246.66</v>
      </c>
      <c r="H276" s="105">
        <f t="shared" si="75"/>
        <v>22.64152828340829</v>
      </c>
      <c r="I276" s="105">
        <f>I280+I282+I284+I286+I288</f>
        <v>269.3015282834083</v>
      </c>
      <c r="J276" s="152">
        <f>J280+J282+J284+J286+J288+J278</f>
        <v>-1.8332826663577677</v>
      </c>
      <c r="K276" s="152">
        <f>I276+J276</f>
        <v>267.4682456170505</v>
      </c>
      <c r="L276" s="114">
        <f t="shared" si="76"/>
        <v>9.443826214753003</v>
      </c>
    </row>
    <row r="277" spans="1:12" s="105" customFormat="1" ht="12.75">
      <c r="A277" s="105" t="s">
        <v>53</v>
      </c>
      <c r="B277" s="105">
        <f aca="true" t="shared" si="77" ref="B277:K277">B279+B283+B285+B289+B281+B287</f>
        <v>144.535322050797</v>
      </c>
      <c r="C277" s="105">
        <f t="shared" si="77"/>
        <v>130.8524957498754</v>
      </c>
      <c r="D277" s="105">
        <f t="shared" si="77"/>
        <v>134.2800567151969</v>
      </c>
      <c r="E277" s="105">
        <f t="shared" si="77"/>
        <v>152.07</v>
      </c>
      <c r="F277" s="105">
        <f t="shared" si="77"/>
        <v>149.65052</v>
      </c>
      <c r="G277" s="105">
        <f t="shared" si="77"/>
        <v>144.53</v>
      </c>
      <c r="H277" s="105">
        <f t="shared" si="77"/>
        <v>16.815018053006806</v>
      </c>
      <c r="I277" s="105">
        <f t="shared" si="77"/>
        <v>161.34501805300678</v>
      </c>
      <c r="J277" s="152">
        <f t="shared" si="77"/>
        <v>-1.8979999999999995</v>
      </c>
      <c r="K277" s="152">
        <f t="shared" si="77"/>
        <v>159.44701805300681</v>
      </c>
      <c r="L277" s="105">
        <f t="shared" si="76"/>
        <v>6.546250593052932</v>
      </c>
    </row>
    <row r="278" spans="1:11" ht="12.75">
      <c r="A278" s="110" t="s">
        <v>544</v>
      </c>
      <c r="B278" s="105"/>
      <c r="C278" s="105"/>
      <c r="D278" s="105"/>
      <c r="E278" s="105"/>
      <c r="F278" s="105"/>
      <c r="G278" s="105"/>
      <c r="H278" s="105"/>
      <c r="I278" s="105"/>
      <c r="J278" s="152">
        <f>J279</f>
        <v>6.115</v>
      </c>
      <c r="K278" s="152">
        <f aca="true" t="shared" si="78" ref="K278:K289">I278+J278</f>
        <v>6.115</v>
      </c>
    </row>
    <row r="279" spans="1:11" ht="12.75">
      <c r="A279" s="105" t="s">
        <v>53</v>
      </c>
      <c r="B279" s="105"/>
      <c r="C279" s="105"/>
      <c r="D279" s="105"/>
      <c r="E279" s="105"/>
      <c r="F279" s="105"/>
      <c r="G279" s="105"/>
      <c r="H279" s="105"/>
      <c r="I279" s="105"/>
      <c r="J279" s="152">
        <v>6.115</v>
      </c>
      <c r="K279" s="152">
        <f t="shared" si="78"/>
        <v>6.115</v>
      </c>
    </row>
    <row r="280" spans="1:12" ht="12.75">
      <c r="A280" s="105" t="s">
        <v>97</v>
      </c>
      <c r="B280" s="105">
        <v>76.78301995321667</v>
      </c>
      <c r="C280" s="105">
        <v>72.21699858116142</v>
      </c>
      <c r="D280" s="105">
        <v>76.149</v>
      </c>
      <c r="E280" s="105">
        <f>E683</f>
        <v>80.862</v>
      </c>
      <c r="F280" s="105">
        <f>F683</f>
        <v>74.23614</v>
      </c>
      <c r="G280" s="105">
        <v>76.15</v>
      </c>
      <c r="H280" s="105">
        <f t="shared" si="75"/>
        <v>4.236891503291446</v>
      </c>
      <c r="I280" s="105">
        <f>I683</f>
        <v>80.38689150329145</v>
      </c>
      <c r="J280" s="152">
        <f>J683</f>
        <v>0</v>
      </c>
      <c r="K280" s="152">
        <f t="shared" si="78"/>
        <v>80.38689150329145</v>
      </c>
      <c r="L280" s="114">
        <f t="shared" si="76"/>
        <v>8.285387014049277</v>
      </c>
    </row>
    <row r="281" spans="1:12" ht="12.75">
      <c r="A281" s="105" t="s">
        <v>53</v>
      </c>
      <c r="B281" s="105">
        <v>40.47684480973503</v>
      </c>
      <c r="C281" s="105">
        <v>35.8608259941457</v>
      </c>
      <c r="D281" s="105">
        <v>37.426</v>
      </c>
      <c r="E281" s="105">
        <f>E684</f>
        <v>40.113</v>
      </c>
      <c r="F281" s="105">
        <f>F684</f>
        <v>39.96039</v>
      </c>
      <c r="G281" s="105">
        <v>37.43</v>
      </c>
      <c r="H281" s="105">
        <f t="shared" si="75"/>
        <v>3.2218540000000147</v>
      </c>
      <c r="I281" s="105">
        <f>I684</f>
        <v>40.651854000000014</v>
      </c>
      <c r="J281" s="152">
        <f>J684</f>
        <v>0</v>
      </c>
      <c r="K281" s="152">
        <f t="shared" si="78"/>
        <v>40.651854000000014</v>
      </c>
      <c r="L281" s="114">
        <f t="shared" si="76"/>
        <v>1.730373502360763</v>
      </c>
    </row>
    <row r="282" spans="1:12" s="162" customFormat="1" ht="12.75">
      <c r="A282" s="105" t="s">
        <v>98</v>
      </c>
      <c r="B282" s="105">
        <v>74.97600628890622</v>
      </c>
      <c r="C282" s="105">
        <v>70.21441527232754</v>
      </c>
      <c r="D282" s="105">
        <v>72.612</v>
      </c>
      <c r="E282" s="105">
        <f>E687</f>
        <v>77.477</v>
      </c>
      <c r="F282" s="105">
        <f>F687</f>
        <v>72.19417</v>
      </c>
      <c r="G282" s="105">
        <v>72.61</v>
      </c>
      <c r="H282" s="105">
        <f t="shared" si="75"/>
        <v>6.104282666357776</v>
      </c>
      <c r="I282" s="105">
        <f>I687</f>
        <v>78.71428266635778</v>
      </c>
      <c r="J282" s="152">
        <f>J687</f>
        <v>-2.528282666357768</v>
      </c>
      <c r="K282" s="152">
        <f t="shared" si="78"/>
        <v>76.186</v>
      </c>
      <c r="L282" s="114">
        <f t="shared" si="76"/>
        <v>5.529296894749265</v>
      </c>
    </row>
    <row r="283" spans="1:12" ht="12.75">
      <c r="A283" s="105" t="s">
        <v>53</v>
      </c>
      <c r="B283" s="105">
        <v>55.62595068577199</v>
      </c>
      <c r="C283" s="105">
        <v>48.76509912696689</v>
      </c>
      <c r="D283" s="105">
        <v>50.173</v>
      </c>
      <c r="E283" s="105">
        <f>E688</f>
        <v>55.038</v>
      </c>
      <c r="F283" s="105">
        <f>F688</f>
        <v>50.82441</v>
      </c>
      <c r="G283" s="105">
        <v>50.17</v>
      </c>
      <c r="H283" s="105">
        <f t="shared" si="75"/>
        <v>4.296434496925848</v>
      </c>
      <c r="I283" s="105">
        <f>I688</f>
        <v>54.46643449692585</v>
      </c>
      <c r="J283" s="152">
        <f>J688</f>
        <v>-2.593</v>
      </c>
      <c r="K283" s="152">
        <f t="shared" si="78"/>
        <v>51.87343449692585</v>
      </c>
      <c r="L283" s="114">
        <f t="shared" si="76"/>
        <v>2.0640170676370957</v>
      </c>
    </row>
    <row r="284" spans="1:12" ht="12.75">
      <c r="A284" s="105" t="s">
        <v>99</v>
      </c>
      <c r="B284" s="105">
        <v>51.09572175424693</v>
      </c>
      <c r="C284" s="105">
        <v>44.995579870387175</v>
      </c>
      <c r="D284" s="105">
        <v>48.958</v>
      </c>
      <c r="E284" s="105">
        <f>E691</f>
        <v>48.928</v>
      </c>
      <c r="F284" s="105">
        <f>F691</f>
        <v>48.14118</v>
      </c>
      <c r="G284" s="105">
        <v>48.96</v>
      </c>
      <c r="H284" s="105">
        <f t="shared" si="75"/>
        <v>6.399837295597756</v>
      </c>
      <c r="I284" s="105">
        <f>I691</f>
        <v>55.35983729559776</v>
      </c>
      <c r="J284" s="152">
        <f>J691</f>
        <v>-6.475</v>
      </c>
      <c r="K284" s="152">
        <f t="shared" si="78"/>
        <v>48.884837295597755</v>
      </c>
      <c r="L284" s="114">
        <f t="shared" si="76"/>
        <v>1.544742558445293</v>
      </c>
    </row>
    <row r="285" spans="1:12" ht="12.75">
      <c r="A285" s="105" t="s">
        <v>53</v>
      </c>
      <c r="B285" s="105">
        <v>35.59540091777127</v>
      </c>
      <c r="C285" s="105">
        <v>32.20833919190112</v>
      </c>
      <c r="D285" s="105">
        <v>33.981</v>
      </c>
      <c r="E285" s="105">
        <f>E693</f>
        <v>33.951</v>
      </c>
      <c r="F285" s="105">
        <f>F693</f>
        <v>33.39519</v>
      </c>
      <c r="G285" s="105">
        <v>33.98</v>
      </c>
      <c r="H285" s="105">
        <f t="shared" si="75"/>
        <v>1.7378694383955775</v>
      </c>
      <c r="I285" s="105">
        <f>I693</f>
        <v>35.717869438395574</v>
      </c>
      <c r="J285" s="152">
        <f>J693</f>
        <v>-6.475</v>
      </c>
      <c r="K285" s="152">
        <f t="shared" si="78"/>
        <v>29.242869438395573</v>
      </c>
      <c r="L285" s="114">
        <f t="shared" si="76"/>
        <v>-12.433888118631529</v>
      </c>
    </row>
    <row r="286" spans="1:12" ht="12.75">
      <c r="A286" s="105" t="s">
        <v>96</v>
      </c>
      <c r="B286" s="105">
        <v>21.19992841895364</v>
      </c>
      <c r="C286" s="105">
        <v>18.53370252962305</v>
      </c>
      <c r="D286" s="105">
        <v>23.872</v>
      </c>
      <c r="E286" s="105">
        <f>E698+E699</f>
        <v>23.872</v>
      </c>
      <c r="F286" s="105">
        <f>F698+F699</f>
        <v>21.72531</v>
      </c>
      <c r="G286" s="105">
        <f>G698+G699</f>
        <v>23.869999999999997</v>
      </c>
      <c r="H286" s="105">
        <f t="shared" si="75"/>
        <v>4.052216591494627</v>
      </c>
      <c r="I286" s="105">
        <f>I698+I699</f>
        <v>27.922216591494625</v>
      </c>
      <c r="J286" s="152">
        <f>J698+J699</f>
        <v>0</v>
      </c>
      <c r="K286" s="152">
        <f t="shared" si="78"/>
        <v>27.922216591494625</v>
      </c>
      <c r="L286" s="114">
        <f t="shared" si="76"/>
        <v>28.523904107672678</v>
      </c>
    </row>
    <row r="287" spans="1:12" ht="12.75">
      <c r="A287" s="105" t="s">
        <v>53</v>
      </c>
      <c r="B287" s="105">
        <v>6.435455626142421</v>
      </c>
      <c r="C287" s="105">
        <v>4.888474173302827</v>
      </c>
      <c r="D287" s="105">
        <v>5.289</v>
      </c>
      <c r="E287" s="105">
        <f>E698</f>
        <v>5.289</v>
      </c>
      <c r="F287" s="105">
        <f>F698</f>
        <v>4.8186</v>
      </c>
      <c r="G287" s="105">
        <v>5.29</v>
      </c>
      <c r="H287" s="105">
        <f t="shared" si="75"/>
        <v>5.159001557685369</v>
      </c>
      <c r="I287" s="105">
        <f>I698</f>
        <v>10.449001557685369</v>
      </c>
      <c r="J287" s="152">
        <f>J698</f>
        <v>0</v>
      </c>
      <c r="K287" s="152">
        <f t="shared" si="78"/>
        <v>10.449001557685369</v>
      </c>
      <c r="L287" s="114">
        <f t="shared" si="76"/>
        <v>116.84724936050657</v>
      </c>
    </row>
    <row r="288" spans="1:12" ht="12.75">
      <c r="A288" s="105" t="s">
        <v>100</v>
      </c>
      <c r="B288" s="105">
        <v>25.77655017703527</v>
      </c>
      <c r="C288" s="105">
        <v>26.055543057277625</v>
      </c>
      <c r="D288" s="105">
        <v>25.07105671519691</v>
      </c>
      <c r="E288" s="105">
        <f aca="true" t="shared" si="79" ref="E288:G289">E701</f>
        <v>30.246</v>
      </c>
      <c r="F288" s="105">
        <f t="shared" si="79"/>
        <v>28.091810000000002</v>
      </c>
      <c r="G288" s="105">
        <f t="shared" si="79"/>
        <v>25.07</v>
      </c>
      <c r="H288" s="105">
        <f t="shared" si="75"/>
        <v>1.8483002266666624</v>
      </c>
      <c r="I288" s="105">
        <f>I701</f>
        <v>26.918300226666663</v>
      </c>
      <c r="J288" s="152">
        <f>J701</f>
        <v>1.055</v>
      </c>
      <c r="K288" s="152">
        <f t="shared" si="78"/>
        <v>27.973300226666662</v>
      </c>
      <c r="L288" s="114">
        <f t="shared" si="76"/>
        <v>-0.42186592225043285</v>
      </c>
    </row>
    <row r="289" spans="1:12" ht="12.75">
      <c r="A289" s="105" t="s">
        <v>53</v>
      </c>
      <c r="B289" s="105">
        <v>6.4016700113762735</v>
      </c>
      <c r="C289" s="105">
        <v>9.129757263558856</v>
      </c>
      <c r="D289" s="105">
        <v>7.411056715196912</v>
      </c>
      <c r="E289" s="105">
        <f t="shared" si="79"/>
        <v>17.679</v>
      </c>
      <c r="F289" s="105">
        <f t="shared" si="79"/>
        <v>20.65193</v>
      </c>
      <c r="G289" s="105">
        <f t="shared" si="79"/>
        <v>17.66</v>
      </c>
      <c r="H289" s="105">
        <f t="shared" si="75"/>
        <v>2.3998585599999984</v>
      </c>
      <c r="I289" s="105">
        <f>I702</f>
        <v>20.05985856</v>
      </c>
      <c r="J289" s="152">
        <f>J702</f>
        <v>1.055</v>
      </c>
      <c r="K289" s="152">
        <f t="shared" si="78"/>
        <v>21.11485856</v>
      </c>
      <c r="L289" s="114">
        <f t="shared" si="76"/>
        <v>2.2415752910260665</v>
      </c>
    </row>
    <row r="290" spans="1:12" ht="12.75">
      <c r="A290" s="107" t="s">
        <v>111</v>
      </c>
      <c r="B290" s="107">
        <v>-4.298697480602815</v>
      </c>
      <c r="C290" s="107">
        <v>0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0</v>
      </c>
      <c r="J290" s="153">
        <v>0</v>
      </c>
      <c r="K290" s="153">
        <v>0</v>
      </c>
      <c r="L290" s="148"/>
    </row>
    <row r="291" spans="1:12" ht="12.75">
      <c r="A291" s="105" t="s">
        <v>28</v>
      </c>
      <c r="B291" s="105">
        <v>-4.298697480602815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52">
        <v>0</v>
      </c>
      <c r="K291" s="152">
        <v>0</v>
      </c>
      <c r="L291" s="148"/>
    </row>
    <row r="292" spans="1:12" ht="12.75">
      <c r="A292" s="107" t="s">
        <v>126</v>
      </c>
      <c r="B292" s="107">
        <v>-261.11195211739295</v>
      </c>
      <c r="C292" s="107">
        <v>-241.307011746961</v>
      </c>
      <c r="D292" s="107">
        <v>-254.97073587872129</v>
      </c>
      <c r="E292" s="107">
        <f>E263-E273</f>
        <v>-272.257</v>
      </c>
      <c r="F292" s="107">
        <f>F263-F273</f>
        <v>-249.46489000000003</v>
      </c>
      <c r="G292" s="107">
        <v>-254.969</v>
      </c>
      <c r="H292" s="107">
        <f>H263-H273</f>
        <v>-24.246392049338265</v>
      </c>
      <c r="I292" s="107">
        <f>I263-I273</f>
        <v>-279.2153920493383</v>
      </c>
      <c r="J292" s="153">
        <f>J263-J273</f>
        <v>1.8332826663577677</v>
      </c>
      <c r="K292" s="153">
        <f>K263-K273</f>
        <v>-277.3821093829805</v>
      </c>
      <c r="L292" s="148">
        <f t="shared" si="76"/>
        <v>11.19084107706719</v>
      </c>
    </row>
    <row r="293" spans="1:12" ht="12.75">
      <c r="A293" s="107"/>
      <c r="B293" s="107"/>
      <c r="C293" s="107"/>
      <c r="D293" s="107"/>
      <c r="E293" s="107"/>
      <c r="F293" s="107"/>
      <c r="G293" s="107"/>
      <c r="H293" s="105"/>
      <c r="I293" s="105"/>
      <c r="L293" s="148"/>
    </row>
    <row r="294" spans="1:12" ht="12.75">
      <c r="A294" s="107" t="s">
        <v>112</v>
      </c>
      <c r="B294" s="107">
        <v>5.436371480065957</v>
      </c>
      <c r="C294" s="107">
        <v>30.84828972428515</v>
      </c>
      <c r="D294" s="107">
        <v>25.7056606207052</v>
      </c>
      <c r="E294" s="107">
        <f>E295+E299</f>
        <v>24.785</v>
      </c>
      <c r="F294" s="107">
        <f>F295+F299</f>
        <v>31.60138</v>
      </c>
      <c r="G294" s="107">
        <v>23.81</v>
      </c>
      <c r="H294" s="107">
        <f aca="true" t="shared" si="80" ref="H294:H309">I294-G294</f>
        <v>13.119120666555954</v>
      </c>
      <c r="I294" s="107">
        <f>I295+I299</f>
        <v>36.92912066655595</v>
      </c>
      <c r="J294" s="153">
        <f>J295+J299</f>
        <v>-2.259840666555956</v>
      </c>
      <c r="K294" s="153">
        <f>K295+K299</f>
        <v>34.66928</v>
      </c>
      <c r="L294" s="148">
        <f t="shared" si="76"/>
        <v>9.708120341580013</v>
      </c>
    </row>
    <row r="295" spans="1:12" ht="12.75">
      <c r="A295" s="105" t="s">
        <v>16</v>
      </c>
      <c r="B295" s="105">
        <v>5.187550649981466</v>
      </c>
      <c r="C295" s="105">
        <v>26.577179706773357</v>
      </c>
      <c r="D295" s="105">
        <v>22.279114725750386</v>
      </c>
      <c r="E295" s="105">
        <f>E296+E297+E298</f>
        <v>21.268</v>
      </c>
      <c r="F295" s="105">
        <f>F296+F297+F298</f>
        <v>27.00055</v>
      </c>
      <c r="G295" s="105">
        <v>22.3</v>
      </c>
      <c r="H295" s="105">
        <f t="shared" si="80"/>
        <v>11.226840666555955</v>
      </c>
      <c r="I295" s="105">
        <f>I296+I297+I298</f>
        <v>33.526840666555955</v>
      </c>
      <c r="J295" s="152">
        <f>J296+J297+J298</f>
        <v>-2.259840666555956</v>
      </c>
      <c r="K295" s="152">
        <f>K296+K297+K298</f>
        <v>31.267</v>
      </c>
      <c r="L295" s="114">
        <f t="shared" si="76"/>
        <v>15.801344787420987</v>
      </c>
    </row>
    <row r="296" spans="1:12" ht="12.75">
      <c r="A296" s="105" t="s">
        <v>7</v>
      </c>
      <c r="B296" s="105">
        <v>4.4285020387815885</v>
      </c>
      <c r="C296" s="105">
        <v>25.72293661242698</v>
      </c>
      <c r="D296" s="105">
        <v>21.59366229519039</v>
      </c>
      <c r="E296" s="105">
        <f aca="true" t="shared" si="81" ref="E296:F298">E710</f>
        <v>20.582</v>
      </c>
      <c r="F296" s="105">
        <f t="shared" si="81"/>
        <v>26.31459</v>
      </c>
      <c r="G296" s="105">
        <v>21.596</v>
      </c>
      <c r="H296" s="105">
        <f t="shared" si="80"/>
        <v>11.482840666555955</v>
      </c>
      <c r="I296" s="105">
        <f aca="true" t="shared" si="82" ref="I296:J298">I710</f>
        <v>33.078840666555955</v>
      </c>
      <c r="J296" s="152">
        <f t="shared" si="82"/>
        <v>-2.259840666555956</v>
      </c>
      <c r="K296" s="152">
        <f>K710</f>
        <v>30.819</v>
      </c>
      <c r="L296" s="114">
        <f t="shared" si="76"/>
        <v>17.117538217391953</v>
      </c>
    </row>
    <row r="297" spans="1:12" ht="12.75">
      <c r="A297" s="105" t="s">
        <v>9</v>
      </c>
      <c r="B297" s="105">
        <v>0.7214851788887043</v>
      </c>
      <c r="C297" s="105">
        <v>0.8542430943463756</v>
      </c>
      <c r="D297" s="105">
        <v>0.6135518259557987</v>
      </c>
      <c r="E297" s="105">
        <f t="shared" si="81"/>
        <v>0.614</v>
      </c>
      <c r="F297" s="105">
        <f t="shared" si="81"/>
        <v>0.6149600000000001</v>
      </c>
      <c r="G297" s="105">
        <v>0.614</v>
      </c>
      <c r="H297" s="105">
        <f t="shared" si="80"/>
        <v>-0.22327272727272723</v>
      </c>
      <c r="I297" s="105">
        <f t="shared" si="82"/>
        <v>0.39072727272727276</v>
      </c>
      <c r="J297" s="152">
        <f t="shared" si="82"/>
        <v>0</v>
      </c>
      <c r="K297" s="152">
        <f>K711</f>
        <v>0.39072727272727276</v>
      </c>
      <c r="L297" s="114">
        <f t="shared" si="76"/>
        <v>-36.46297763638729</v>
      </c>
    </row>
    <row r="298" spans="1:12" ht="12.75">
      <c r="A298" s="105" t="s">
        <v>10</v>
      </c>
      <c r="B298" s="105">
        <v>0.03756343231117304</v>
      </c>
      <c r="C298" s="105">
        <v>0</v>
      </c>
      <c r="D298" s="105">
        <v>0.07190060460419517</v>
      </c>
      <c r="E298" s="105">
        <f t="shared" si="81"/>
        <v>0.072</v>
      </c>
      <c r="F298" s="105">
        <f t="shared" si="81"/>
        <v>0.071</v>
      </c>
      <c r="G298" s="105">
        <v>0.09</v>
      </c>
      <c r="H298" s="105">
        <f t="shared" si="80"/>
        <v>-0.03272727272727273</v>
      </c>
      <c r="I298" s="105">
        <f t="shared" si="82"/>
        <v>0.05727272727272727</v>
      </c>
      <c r="J298" s="152">
        <f t="shared" si="82"/>
        <v>0</v>
      </c>
      <c r="K298" s="152">
        <f>K712</f>
        <v>0.05727272727272727</v>
      </c>
      <c r="L298" s="114">
        <f t="shared" si="76"/>
        <v>-19.33418693982074</v>
      </c>
    </row>
    <row r="299" spans="1:12" ht="12.75">
      <c r="A299" s="105" t="s">
        <v>15</v>
      </c>
      <c r="B299" s="105">
        <v>0.24882083008449118</v>
      </c>
      <c r="C299" s="105">
        <v>4.271110017511791</v>
      </c>
      <c r="D299" s="105">
        <v>3.426545894954814</v>
      </c>
      <c r="E299" s="105">
        <f>E300+E301+E302</f>
        <v>3.5170000000000003</v>
      </c>
      <c r="F299" s="105">
        <f>F300+F301+F302</f>
        <v>4.60083</v>
      </c>
      <c r="G299" s="105">
        <v>1.51</v>
      </c>
      <c r="H299" s="105">
        <f t="shared" si="80"/>
        <v>1.8922799999999997</v>
      </c>
      <c r="I299" s="105">
        <f>I300+I301+I302</f>
        <v>3.4022799999999997</v>
      </c>
      <c r="J299" s="152">
        <f>J300+J301+J302</f>
        <v>0</v>
      </c>
      <c r="K299" s="152">
        <f>K300+K301+K302</f>
        <v>3.4022799999999997</v>
      </c>
      <c r="L299" s="114">
        <f t="shared" si="76"/>
        <v>-26.05073432402415</v>
      </c>
    </row>
    <row r="300" spans="1:12" ht="12.75">
      <c r="A300" s="105" t="s">
        <v>517</v>
      </c>
      <c r="B300" s="105">
        <v>0</v>
      </c>
      <c r="C300" s="105">
        <v>1.6615750386665475</v>
      </c>
      <c r="D300" s="105">
        <v>1.605</v>
      </c>
      <c r="E300" s="105">
        <f>E717</f>
        <v>1.605</v>
      </c>
      <c r="F300" s="105">
        <f>F717</f>
        <v>1.605</v>
      </c>
      <c r="G300" s="105">
        <v>0</v>
      </c>
      <c r="H300" s="105">
        <f t="shared" si="80"/>
        <v>1.435</v>
      </c>
      <c r="I300" s="105">
        <f>I717</f>
        <v>1.435</v>
      </c>
      <c r="J300" s="152">
        <f>J717</f>
        <v>0</v>
      </c>
      <c r="K300" s="152">
        <f>K717</f>
        <v>1.435</v>
      </c>
      <c r="L300" s="114">
        <f t="shared" si="76"/>
        <v>-10.591900311526473</v>
      </c>
    </row>
    <row r="301" spans="1:12" ht="12.75">
      <c r="A301" s="105" t="s">
        <v>518</v>
      </c>
      <c r="B301" s="105">
        <v>0</v>
      </c>
      <c r="C301" s="105">
        <v>1.3670062505592269</v>
      </c>
      <c r="D301" s="105">
        <v>1.4380760037324403</v>
      </c>
      <c r="E301" s="105">
        <f>E716</f>
        <v>1.438</v>
      </c>
      <c r="F301" s="105">
        <f>F716</f>
        <v>1.438</v>
      </c>
      <c r="G301" s="105">
        <v>1.51</v>
      </c>
      <c r="H301" s="105">
        <f t="shared" si="80"/>
        <v>0.0012799999999999478</v>
      </c>
      <c r="I301" s="105">
        <f>I716</f>
        <v>1.51128</v>
      </c>
      <c r="J301" s="152">
        <f>J716</f>
        <v>0</v>
      </c>
      <c r="K301" s="152">
        <f>K716</f>
        <v>1.51128</v>
      </c>
      <c r="L301" s="114">
        <f t="shared" si="76"/>
        <v>5.095966620305987</v>
      </c>
    </row>
    <row r="302" spans="1:12" ht="12.75">
      <c r="A302" s="105" t="s">
        <v>519</v>
      </c>
      <c r="B302" s="105">
        <v>0.24882083008449118</v>
      </c>
      <c r="C302" s="105">
        <v>1.2425287282860173</v>
      </c>
      <c r="D302" s="105">
        <v>0.3834698912223742</v>
      </c>
      <c r="E302" s="105">
        <f>E714+E715</f>
        <v>0.474</v>
      </c>
      <c r="F302" s="105">
        <f>F714+F715</f>
        <v>1.55783</v>
      </c>
      <c r="G302" s="105">
        <v>0</v>
      </c>
      <c r="H302" s="105">
        <f t="shared" si="80"/>
        <v>0.456</v>
      </c>
      <c r="I302" s="105">
        <f>I714+I715</f>
        <v>0.456</v>
      </c>
      <c r="J302" s="152">
        <f>J714+J715</f>
        <v>0</v>
      </c>
      <c r="K302" s="152">
        <f>K714+K715</f>
        <v>0.456</v>
      </c>
      <c r="L302" s="114">
        <f t="shared" si="76"/>
        <v>-70.7285133807925</v>
      </c>
    </row>
    <row r="303" spans="1:12" ht="12.75">
      <c r="A303" s="107" t="s">
        <v>113</v>
      </c>
      <c r="B303" s="107">
        <v>185.28564096992318</v>
      </c>
      <c r="C303" s="107">
        <v>169.7277472422124</v>
      </c>
      <c r="D303" s="107">
        <v>184.30265319622157</v>
      </c>
      <c r="E303" s="107">
        <f>E304</f>
        <v>197.315</v>
      </c>
      <c r="F303" s="107">
        <f>F304</f>
        <v>197.11991999999998</v>
      </c>
      <c r="G303" s="107">
        <v>188.51</v>
      </c>
      <c r="H303" s="107">
        <f t="shared" si="80"/>
        <v>16.700943593192136</v>
      </c>
      <c r="I303" s="107">
        <f aca="true" t="shared" si="83" ref="I303:K304">I304</f>
        <v>205.21094359319213</v>
      </c>
      <c r="J303" s="153">
        <f t="shared" si="83"/>
        <v>0.2015228068078727</v>
      </c>
      <c r="K303" s="153">
        <f t="shared" si="83"/>
        <v>205.4124664</v>
      </c>
      <c r="L303" s="148">
        <f t="shared" si="76"/>
        <v>4.206853574210058</v>
      </c>
    </row>
    <row r="304" spans="1:12" ht="12.75">
      <c r="A304" s="105" t="s">
        <v>23</v>
      </c>
      <c r="B304" s="105">
        <v>185.28564096992318</v>
      </c>
      <c r="C304" s="105">
        <v>169.7277472422124</v>
      </c>
      <c r="D304" s="105">
        <v>184.30265319622157</v>
      </c>
      <c r="E304" s="105">
        <f>E305</f>
        <v>197.315</v>
      </c>
      <c r="F304" s="105">
        <f>F305</f>
        <v>197.11991999999998</v>
      </c>
      <c r="G304" s="105">
        <v>188.51</v>
      </c>
      <c r="H304" s="105">
        <f t="shared" si="80"/>
        <v>16.700943593192136</v>
      </c>
      <c r="I304" s="105">
        <f t="shared" si="83"/>
        <v>205.21094359319213</v>
      </c>
      <c r="J304" s="152">
        <f t="shared" si="83"/>
        <v>0.2015228068078727</v>
      </c>
      <c r="K304" s="152">
        <f t="shared" si="83"/>
        <v>205.4124664</v>
      </c>
      <c r="L304" s="114">
        <f t="shared" si="76"/>
        <v>4.206853574210058</v>
      </c>
    </row>
    <row r="305" spans="1:12" ht="12.75">
      <c r="A305" s="105" t="s">
        <v>4</v>
      </c>
      <c r="B305" s="105">
        <v>185.28564096992318</v>
      </c>
      <c r="C305" s="105">
        <v>169.7277472422124</v>
      </c>
      <c r="D305" s="105">
        <v>184.30265319622157</v>
      </c>
      <c r="E305" s="105">
        <f>E723+E724+E725</f>
        <v>197.315</v>
      </c>
      <c r="F305" s="105">
        <f>F723+F724+F725</f>
        <v>197.11991999999998</v>
      </c>
      <c r="G305" s="105">
        <v>188.51</v>
      </c>
      <c r="H305" s="105">
        <f t="shared" si="80"/>
        <v>16.700943593192136</v>
      </c>
      <c r="I305" s="105">
        <f>I723+I724+I725</f>
        <v>205.21094359319213</v>
      </c>
      <c r="J305" s="152">
        <f>J723+J724+J725</f>
        <v>0.2015228068078727</v>
      </c>
      <c r="K305" s="152">
        <f>K723+K724+K725</f>
        <v>205.4124664</v>
      </c>
      <c r="L305" s="114">
        <f t="shared" si="76"/>
        <v>4.206853574210058</v>
      </c>
    </row>
    <row r="306" spans="1:12" ht="12.75">
      <c r="A306" s="105" t="s">
        <v>53</v>
      </c>
      <c r="B306" s="105">
        <v>134.40492183605383</v>
      </c>
      <c r="C306" s="105">
        <v>120.1373659453172</v>
      </c>
      <c r="D306" s="105">
        <v>134.697</v>
      </c>
      <c r="E306" s="105">
        <f>E723</f>
        <v>136.804</v>
      </c>
      <c r="F306" s="105">
        <f>F723</f>
        <v>136.36935999999997</v>
      </c>
      <c r="G306" s="105">
        <f>G723</f>
        <v>134.94</v>
      </c>
      <c r="H306" s="105">
        <f>I306-G306</f>
        <v>14.027466400000009</v>
      </c>
      <c r="I306" s="105">
        <f>I723</f>
        <v>148.9674664</v>
      </c>
      <c r="J306" s="152">
        <f>J723</f>
        <v>0</v>
      </c>
      <c r="K306" s="152">
        <f>K723</f>
        <v>148.9674664</v>
      </c>
      <c r="L306" s="114">
        <f t="shared" si="76"/>
        <v>9.238223600961419</v>
      </c>
    </row>
    <row r="307" spans="1:12" ht="12.75">
      <c r="A307" s="107" t="s">
        <v>114</v>
      </c>
      <c r="B307" s="107">
        <v>0</v>
      </c>
      <c r="C307" s="107">
        <v>0</v>
      </c>
      <c r="D307" s="107">
        <v>0</v>
      </c>
      <c r="E307" s="107">
        <f>E308</f>
        <v>-17.508</v>
      </c>
      <c r="F307" s="107">
        <f>F308</f>
        <v>-17.508</v>
      </c>
      <c r="G307" s="107">
        <v>0</v>
      </c>
      <c r="H307" s="105">
        <f t="shared" si="80"/>
        <v>0</v>
      </c>
      <c r="I307" s="107">
        <f>I308</f>
        <v>0</v>
      </c>
      <c r="J307" s="153">
        <f>J308</f>
        <v>0</v>
      </c>
      <c r="K307" s="153">
        <f>K308</f>
        <v>0</v>
      </c>
      <c r="L307" s="148">
        <f t="shared" si="76"/>
        <v>-100</v>
      </c>
    </row>
    <row r="308" spans="1:12" ht="12.75">
      <c r="A308" s="105" t="s">
        <v>28</v>
      </c>
      <c r="B308" s="105">
        <v>0</v>
      </c>
      <c r="C308" s="105">
        <v>0</v>
      </c>
      <c r="D308" s="105">
        <v>0</v>
      </c>
      <c r="E308" s="105">
        <f>-E722</f>
        <v>-17.508</v>
      </c>
      <c r="F308" s="105">
        <f>-F722</f>
        <v>-17.508</v>
      </c>
      <c r="G308" s="105">
        <v>0</v>
      </c>
      <c r="H308" s="105">
        <f t="shared" si="80"/>
        <v>0</v>
      </c>
      <c r="I308" s="105">
        <f>-I722</f>
        <v>0</v>
      </c>
      <c r="J308" s="152">
        <f>-J722</f>
        <v>0</v>
      </c>
      <c r="K308" s="152">
        <f>-K722</f>
        <v>0</v>
      </c>
      <c r="L308" s="114">
        <f t="shared" si="76"/>
        <v>-100</v>
      </c>
    </row>
    <row r="309" spans="1:12" ht="12.75">
      <c r="A309" s="107" t="s">
        <v>127</v>
      </c>
      <c r="B309" s="107">
        <v>-179.84926948985722</v>
      </c>
      <c r="C309" s="107">
        <v>-138.87945751792725</v>
      </c>
      <c r="D309" s="107">
        <v>-158.59699257551637</v>
      </c>
      <c r="E309" s="107">
        <f>E294-E303+E307</f>
        <v>-190.038</v>
      </c>
      <c r="F309" s="107">
        <f>F294-F303+F307</f>
        <v>-183.02653999999998</v>
      </c>
      <c r="G309" s="107">
        <v>-164.7</v>
      </c>
      <c r="H309" s="107">
        <f t="shared" si="80"/>
        <v>-3.5818229266361925</v>
      </c>
      <c r="I309" s="107">
        <f>I294-I303+I307</f>
        <v>-168.28182292663618</v>
      </c>
      <c r="J309" s="153">
        <f>J294-J303+J307</f>
        <v>-2.4613634733638285</v>
      </c>
      <c r="K309" s="153">
        <f>K294-K303+K307</f>
        <v>-170.7431864</v>
      </c>
      <c r="L309" s="148">
        <f t="shared" si="76"/>
        <v>-6.711241768543502</v>
      </c>
    </row>
    <row r="310" spans="1:12" ht="12.75">
      <c r="A310" s="107"/>
      <c r="B310" s="107"/>
      <c r="C310" s="107"/>
      <c r="D310" s="107"/>
      <c r="E310" s="107"/>
      <c r="F310" s="107"/>
      <c r="G310" s="107"/>
      <c r="H310" s="105"/>
      <c r="I310" s="105"/>
      <c r="L310" s="148"/>
    </row>
    <row r="311" spans="1:12" ht="12.75">
      <c r="A311" s="107" t="s">
        <v>115</v>
      </c>
      <c r="B311" s="107">
        <v>7.434793501463577</v>
      </c>
      <c r="C311" s="107">
        <v>214.80303503636574</v>
      </c>
      <c r="D311" s="107">
        <v>199.08193981299453</v>
      </c>
      <c r="E311" s="107">
        <f>E312+E317+E321</f>
        <v>195.196</v>
      </c>
      <c r="F311" s="107">
        <f>F312+F317+F321</f>
        <v>200.32558000000003</v>
      </c>
      <c r="G311" s="107">
        <v>27.46</v>
      </c>
      <c r="H311" s="105">
        <f aca="true" t="shared" si="84" ref="H311:H330">I311-G311</f>
        <v>151.09308</v>
      </c>
      <c r="I311" s="107">
        <f>I312+I317+I321</f>
        <v>178.55308</v>
      </c>
      <c r="J311" s="153">
        <f>J312+J317+J321</f>
        <v>0</v>
      </c>
      <c r="K311" s="153">
        <f>K312+K317+K321</f>
        <v>178.55308</v>
      </c>
      <c r="L311" s="148">
        <f t="shared" si="76"/>
        <v>-10.868557075936096</v>
      </c>
    </row>
    <row r="312" spans="1:12" ht="12.75">
      <c r="A312" s="105" t="s">
        <v>16</v>
      </c>
      <c r="B312" s="105">
        <v>5.411082918972812</v>
      </c>
      <c r="C312" s="105">
        <v>52.36715388646734</v>
      </c>
      <c r="D312" s="105">
        <v>32.7711758131479</v>
      </c>
      <c r="E312" s="105">
        <f>E313+E314+E315+E316</f>
        <v>27.383</v>
      </c>
      <c r="F312" s="105">
        <f>F313+F314+F315+F316</f>
        <v>28.15961</v>
      </c>
      <c r="G312" s="105">
        <v>26.57</v>
      </c>
      <c r="H312" s="105">
        <f t="shared" si="84"/>
        <v>-11.860000000000001</v>
      </c>
      <c r="I312" s="105">
        <f>I313+I314+I315+I316</f>
        <v>14.709999999999999</v>
      </c>
      <c r="J312" s="152">
        <f>J313+J314+J315+J316</f>
        <v>0</v>
      </c>
      <c r="K312" s="152">
        <f>K313+K314+K315+K316</f>
        <v>14.709999999999999</v>
      </c>
      <c r="L312" s="114">
        <f t="shared" si="76"/>
        <v>-47.7620606251294</v>
      </c>
    </row>
    <row r="313" spans="1:12" ht="12.75">
      <c r="A313" s="105" t="s">
        <v>6</v>
      </c>
      <c r="B313" s="105">
        <v>0</v>
      </c>
      <c r="C313" s="105">
        <v>47.60885495890481</v>
      </c>
      <c r="D313" s="105">
        <v>27.88083030677591</v>
      </c>
      <c r="E313" s="105">
        <f aca="true" t="shared" si="85" ref="E313:F315">E732</f>
        <v>25.068</v>
      </c>
      <c r="F313" s="105">
        <f t="shared" si="85"/>
        <v>26.17883</v>
      </c>
      <c r="G313" s="105">
        <v>25</v>
      </c>
      <c r="H313" s="105">
        <f t="shared" si="84"/>
        <v>-11.598</v>
      </c>
      <c r="I313" s="105">
        <f aca="true" t="shared" si="86" ref="I313:J315">I732</f>
        <v>13.402</v>
      </c>
      <c r="J313" s="152">
        <f t="shared" si="86"/>
        <v>0</v>
      </c>
      <c r="K313" s="152">
        <f>K732</f>
        <v>13.402</v>
      </c>
      <c r="L313" s="114">
        <f t="shared" si="76"/>
        <v>-48.80596268053233</v>
      </c>
    </row>
    <row r="314" spans="1:12" ht="12.75">
      <c r="A314" s="105" t="s">
        <v>8</v>
      </c>
      <c r="B314" s="105">
        <v>0.6180256413533931</v>
      </c>
      <c r="C314" s="105">
        <v>0.5481062978538469</v>
      </c>
      <c r="D314" s="105">
        <v>0.44738153975943656</v>
      </c>
      <c r="E314" s="105">
        <f t="shared" si="85"/>
        <v>0.746</v>
      </c>
      <c r="F314" s="105">
        <f t="shared" si="85"/>
        <v>0.64027</v>
      </c>
      <c r="G314" s="105">
        <v>0</v>
      </c>
      <c r="H314" s="105">
        <f t="shared" si="84"/>
        <v>0</v>
      </c>
      <c r="I314" s="105">
        <f t="shared" si="86"/>
        <v>0</v>
      </c>
      <c r="J314" s="152">
        <f t="shared" si="86"/>
        <v>0</v>
      </c>
      <c r="K314" s="152">
        <f>K733</f>
        <v>0</v>
      </c>
      <c r="L314" s="114">
        <f t="shared" si="76"/>
        <v>-100</v>
      </c>
    </row>
    <row r="315" spans="1:12" ht="12.75">
      <c r="A315" s="105" t="s">
        <v>9</v>
      </c>
      <c r="B315" s="105">
        <v>3.2623732951567757</v>
      </c>
      <c r="C315" s="105">
        <v>2.6791890890033616</v>
      </c>
      <c r="D315" s="105">
        <v>2.8760241841678065</v>
      </c>
      <c r="E315" s="105">
        <f t="shared" si="85"/>
        <v>0.002</v>
      </c>
      <c r="F315" s="105">
        <f t="shared" si="85"/>
        <v>0.0017900000000000001</v>
      </c>
      <c r="G315" s="105">
        <v>0</v>
      </c>
      <c r="H315" s="105">
        <f t="shared" si="84"/>
        <v>0</v>
      </c>
      <c r="I315" s="105">
        <f t="shared" si="86"/>
        <v>0</v>
      </c>
      <c r="J315" s="152">
        <f t="shared" si="86"/>
        <v>0</v>
      </c>
      <c r="K315" s="152">
        <f>K734</f>
        <v>0</v>
      </c>
      <c r="L315" s="114">
        <f t="shared" si="76"/>
        <v>-100</v>
      </c>
    </row>
    <row r="316" spans="1:12" ht="12.75">
      <c r="A316" s="105" t="s">
        <v>3</v>
      </c>
      <c r="B316" s="105">
        <v>1.5306839824626437</v>
      </c>
      <c r="C316" s="105">
        <v>1.5310035407053288</v>
      </c>
      <c r="D316" s="105">
        <v>1.5669397824447482</v>
      </c>
      <c r="E316" s="105">
        <f>E736</f>
        <v>1.567</v>
      </c>
      <c r="F316" s="105">
        <f>F736</f>
        <v>1.3387200000000001</v>
      </c>
      <c r="G316" s="105">
        <v>1.57</v>
      </c>
      <c r="H316" s="105">
        <f t="shared" si="84"/>
        <v>-0.262</v>
      </c>
      <c r="I316" s="105">
        <f>I736</f>
        <v>1.308</v>
      </c>
      <c r="J316" s="152">
        <f>J736</f>
        <v>0</v>
      </c>
      <c r="K316" s="152">
        <f>K736</f>
        <v>1.308</v>
      </c>
      <c r="L316" s="114">
        <f t="shared" si="76"/>
        <v>-2.2947292936536456</v>
      </c>
    </row>
    <row r="317" spans="1:12" ht="12.75">
      <c r="A317" s="105" t="s">
        <v>15</v>
      </c>
      <c r="B317" s="105">
        <v>1.950212186673143</v>
      </c>
      <c r="C317" s="105">
        <v>162.35588114989838</v>
      </c>
      <c r="D317" s="105">
        <v>166.31076399984664</v>
      </c>
      <c r="E317" s="105">
        <f>E318+E319+E320</f>
        <v>167.343</v>
      </c>
      <c r="F317" s="105">
        <f>F318+F319+F320</f>
        <v>171.69597000000002</v>
      </c>
      <c r="G317" s="105">
        <v>0.89</v>
      </c>
      <c r="H317" s="105">
        <f t="shared" si="84"/>
        <v>162.95308</v>
      </c>
      <c r="I317" s="105">
        <f>I318+I319+I320</f>
        <v>163.84308</v>
      </c>
      <c r="J317" s="152">
        <f>J318+J319+J320</f>
        <v>0</v>
      </c>
      <c r="K317" s="152">
        <f>K318+K319+K320</f>
        <v>163.84308</v>
      </c>
      <c r="L317" s="114">
        <f t="shared" si="76"/>
        <v>-4.573718299852942</v>
      </c>
    </row>
    <row r="318" spans="1:12" ht="12.75">
      <c r="A318" s="105" t="s">
        <v>294</v>
      </c>
      <c r="B318" s="105">
        <v>0</v>
      </c>
      <c r="C318" s="105">
        <v>159.34995462272954</v>
      </c>
      <c r="D318" s="105">
        <v>165.01303797630158</v>
      </c>
      <c r="E318" s="105">
        <f>E744</f>
        <v>165.013</v>
      </c>
      <c r="F318" s="105">
        <f>F744</f>
        <v>165.013</v>
      </c>
      <c r="G318" s="105"/>
      <c r="H318" s="105">
        <f t="shared" si="84"/>
        <v>162.349</v>
      </c>
      <c r="I318" s="105">
        <f>I744</f>
        <v>162.349</v>
      </c>
      <c r="J318" s="152">
        <f>J744</f>
        <v>0</v>
      </c>
      <c r="K318" s="152">
        <f>K744</f>
        <v>162.349</v>
      </c>
      <c r="L318" s="114">
        <f t="shared" si="76"/>
        <v>-1.6144182579554496</v>
      </c>
    </row>
    <row r="319" spans="1:12" ht="12.75">
      <c r="A319" s="105" t="s">
        <v>298</v>
      </c>
      <c r="B319" s="105">
        <v>0</v>
      </c>
      <c r="C319" s="105">
        <v>2.331944320171795</v>
      </c>
      <c r="D319" s="105">
        <v>0.8503444837856148</v>
      </c>
      <c r="E319" s="105">
        <f>E741</f>
        <v>0.85</v>
      </c>
      <c r="F319" s="105">
        <f>F741</f>
        <v>0.851</v>
      </c>
      <c r="G319" s="105">
        <v>0.89</v>
      </c>
      <c r="H319" s="105">
        <f t="shared" si="84"/>
        <v>0.0040799999999999725</v>
      </c>
      <c r="I319" s="105">
        <f>I741</f>
        <v>0.89408</v>
      </c>
      <c r="J319" s="152">
        <f>J741</f>
        <v>0</v>
      </c>
      <c r="K319" s="152">
        <f>K741</f>
        <v>0.89408</v>
      </c>
      <c r="L319" s="114">
        <f t="shared" si="76"/>
        <v>5.062279670975315</v>
      </c>
    </row>
    <row r="320" spans="1:12" ht="12.75">
      <c r="A320" s="105" t="s">
        <v>505</v>
      </c>
      <c r="B320" s="105">
        <v>1.950212186673143</v>
      </c>
      <c r="C320" s="105">
        <v>0.6739822069970473</v>
      </c>
      <c r="D320" s="105">
        <v>0.44738153975943656</v>
      </c>
      <c r="E320" s="105">
        <f>E739+E740+E742+E743</f>
        <v>1.48</v>
      </c>
      <c r="F320" s="105">
        <f>F739+F740+F742+F743</f>
        <v>5.83197</v>
      </c>
      <c r="G320" s="105">
        <f>G739+G740+G742+G743</f>
        <v>0</v>
      </c>
      <c r="H320" s="105">
        <f t="shared" si="84"/>
        <v>0.6</v>
      </c>
      <c r="I320" s="105">
        <f>I739+I740+I742+I743</f>
        <v>0.6</v>
      </c>
      <c r="J320" s="152">
        <f>J739+J740+J742+J743</f>
        <v>0</v>
      </c>
      <c r="K320" s="152">
        <f>K739+K740+K742+K743</f>
        <v>0.6</v>
      </c>
      <c r="L320" s="114">
        <f t="shared" si="76"/>
        <v>-89.71188123395697</v>
      </c>
    </row>
    <row r="321" spans="1:12" ht="12.75">
      <c r="A321" s="105" t="s">
        <v>19</v>
      </c>
      <c r="B321" s="105">
        <v>0.07349839581762171</v>
      </c>
      <c r="C321" s="105">
        <v>0.08</v>
      </c>
      <c r="D321" s="105">
        <v>0</v>
      </c>
      <c r="E321" s="105">
        <f>E322</f>
        <v>0.47</v>
      </c>
      <c r="F321" s="105">
        <f>F322</f>
        <v>0.47</v>
      </c>
      <c r="G321" s="105">
        <v>0</v>
      </c>
      <c r="H321" s="105">
        <f t="shared" si="84"/>
        <v>0</v>
      </c>
      <c r="I321" s="105">
        <f>I322</f>
        <v>0</v>
      </c>
      <c r="J321" s="152">
        <f>J322</f>
        <v>0</v>
      </c>
      <c r="K321" s="152">
        <f>K322</f>
        <v>0</v>
      </c>
      <c r="L321" s="114">
        <f t="shared" si="76"/>
        <v>-100</v>
      </c>
    </row>
    <row r="322" spans="1:12" ht="12.75">
      <c r="A322" s="105" t="s">
        <v>504</v>
      </c>
      <c r="B322" s="105">
        <v>0.07349839581762171</v>
      </c>
      <c r="C322" s="105">
        <v>0.08</v>
      </c>
      <c r="D322" s="105">
        <v>0</v>
      </c>
      <c r="E322" s="105">
        <f>E745</f>
        <v>0.47</v>
      </c>
      <c r="F322" s="105">
        <f>F745</f>
        <v>0.47</v>
      </c>
      <c r="G322" s="105">
        <v>0</v>
      </c>
      <c r="H322" s="105">
        <f t="shared" si="84"/>
        <v>0</v>
      </c>
      <c r="I322" s="105">
        <f>I745</f>
        <v>0</v>
      </c>
      <c r="J322" s="152">
        <f>J745</f>
        <v>0</v>
      </c>
      <c r="K322" s="152">
        <f>K745</f>
        <v>0</v>
      </c>
      <c r="L322" s="114">
        <f t="shared" si="76"/>
        <v>-100</v>
      </c>
    </row>
    <row r="323" spans="1:12" ht="12.75">
      <c r="A323" s="107" t="s">
        <v>116</v>
      </c>
      <c r="B323" s="107">
        <v>384.2045843825496</v>
      </c>
      <c r="C323" s="107">
        <v>359.25853859624453</v>
      </c>
      <c r="D323" s="107">
        <v>385.6513845615022</v>
      </c>
      <c r="E323" s="107">
        <f>E324+E326</f>
        <v>404.368</v>
      </c>
      <c r="F323" s="107">
        <f>F324+F326</f>
        <v>404.22397</v>
      </c>
      <c r="G323" s="107">
        <v>394.95</v>
      </c>
      <c r="H323" s="107">
        <f t="shared" si="84"/>
        <v>44.87647203134975</v>
      </c>
      <c r="I323" s="107">
        <f>I324+I326</f>
        <v>439.82647203134974</v>
      </c>
      <c r="J323" s="153">
        <f>J324+J326</f>
        <v>0.05252796865028131</v>
      </c>
      <c r="K323" s="153">
        <f>K324+K326</f>
        <v>439.879</v>
      </c>
      <c r="L323" s="148">
        <f t="shared" si="76"/>
        <v>8.820612493613396</v>
      </c>
    </row>
    <row r="324" spans="1:12" ht="12.75">
      <c r="A324" s="105" t="s">
        <v>21</v>
      </c>
      <c r="B324" s="105">
        <v>2.045172753185996</v>
      </c>
      <c r="C324" s="105">
        <v>1.725614510500684</v>
      </c>
      <c r="D324" s="105">
        <v>1.5977912134265593</v>
      </c>
      <c r="E324" s="105">
        <f>E325</f>
        <v>1.406</v>
      </c>
      <c r="F324" s="105">
        <f>F325</f>
        <v>1.406</v>
      </c>
      <c r="G324" s="105">
        <v>0</v>
      </c>
      <c r="H324" s="105">
        <f t="shared" si="84"/>
        <v>2</v>
      </c>
      <c r="I324" s="105">
        <f>I325</f>
        <v>2</v>
      </c>
      <c r="J324" s="152">
        <f>J325</f>
        <v>0</v>
      </c>
      <c r="K324" s="152">
        <f>K325</f>
        <v>2</v>
      </c>
      <c r="L324" s="114">
        <f t="shared" si="76"/>
        <v>42.24751066856331</v>
      </c>
    </row>
    <row r="325" spans="1:12" ht="12.75">
      <c r="A325" s="105" t="s">
        <v>101</v>
      </c>
      <c r="B325" s="105">
        <v>2.045172753185996</v>
      </c>
      <c r="C325" s="105">
        <v>1.725614510500684</v>
      </c>
      <c r="D325" s="105">
        <v>1.5977912134265593</v>
      </c>
      <c r="E325" s="105">
        <f>E760</f>
        <v>1.406</v>
      </c>
      <c r="F325" s="105">
        <f>F760</f>
        <v>1.406</v>
      </c>
      <c r="G325" s="105">
        <v>0</v>
      </c>
      <c r="H325" s="105">
        <f t="shared" si="84"/>
        <v>2</v>
      </c>
      <c r="I325" s="105">
        <f>I760</f>
        <v>2</v>
      </c>
      <c r="J325" s="152">
        <f>J760</f>
        <v>0</v>
      </c>
      <c r="K325" s="152">
        <f>K760</f>
        <v>2</v>
      </c>
      <c r="L325" s="114">
        <f t="shared" si="76"/>
        <v>42.24751066856331</v>
      </c>
    </row>
    <row r="326" spans="1:12" ht="12.75">
      <c r="A326" s="105" t="s">
        <v>23</v>
      </c>
      <c r="B326" s="105">
        <v>382.1594116293636</v>
      </c>
      <c r="C326" s="105">
        <v>357.53292408574384</v>
      </c>
      <c r="D326" s="105">
        <v>384.05359334807565</v>
      </c>
      <c r="E326" s="105">
        <f>E327+E329</f>
        <v>402.962</v>
      </c>
      <c r="F326" s="105">
        <f>F327+F329</f>
        <v>402.81797</v>
      </c>
      <c r="G326" s="105">
        <v>394.95</v>
      </c>
      <c r="H326" s="105">
        <f t="shared" si="84"/>
        <v>42.87647203134975</v>
      </c>
      <c r="I326" s="105">
        <f>I327+I329</f>
        <v>437.82647203134974</v>
      </c>
      <c r="J326" s="152">
        <f>J327+J329</f>
        <v>0.05252796865028131</v>
      </c>
      <c r="K326" s="152">
        <f>K327+K329</f>
        <v>437.879</v>
      </c>
      <c r="L326" s="114">
        <f t="shared" si="76"/>
        <v>8.703938903222223</v>
      </c>
    </row>
    <row r="327" spans="1:12" ht="12.75">
      <c r="A327" s="105" t="s">
        <v>102</v>
      </c>
      <c r="B327" s="105">
        <v>376.59909948487217</v>
      </c>
      <c r="C327" s="105">
        <v>356.2427396367262</v>
      </c>
      <c r="D327" s="105">
        <v>382.71144872879734</v>
      </c>
      <c r="E327" s="105">
        <f>E749</f>
        <v>400.325</v>
      </c>
      <c r="F327" s="105">
        <f>F749</f>
        <v>400.18136</v>
      </c>
      <c r="G327" s="105">
        <v>394.95</v>
      </c>
      <c r="H327" s="105">
        <f t="shared" si="84"/>
        <v>34.131472031349745</v>
      </c>
      <c r="I327" s="105">
        <f>I749</f>
        <v>429.08147203134973</v>
      </c>
      <c r="J327" s="152">
        <f>J749</f>
        <v>0.05252796865028131</v>
      </c>
      <c r="K327" s="152">
        <f>K749</f>
        <v>429.134</v>
      </c>
      <c r="L327" s="114">
        <f t="shared" si="76"/>
        <v>7.234879705541502</v>
      </c>
    </row>
    <row r="328" spans="1:12" ht="12.75">
      <c r="A328" s="105" t="s">
        <v>53</v>
      </c>
      <c r="B328" s="105">
        <v>291.30055475310934</v>
      </c>
      <c r="C328" s="105">
        <v>270.3870885687625</v>
      </c>
      <c r="D328" s="105">
        <v>295.3097597995731</v>
      </c>
      <c r="E328" s="105">
        <f>E752</f>
        <v>292.481</v>
      </c>
      <c r="F328" s="105">
        <f>F752</f>
        <v>292.19782</v>
      </c>
      <c r="G328" s="105">
        <v>299.46</v>
      </c>
      <c r="H328" s="105">
        <f t="shared" si="84"/>
        <v>21.625891152000065</v>
      </c>
      <c r="I328" s="105">
        <f>I752</f>
        <v>321.08589115200004</v>
      </c>
      <c r="J328" s="152">
        <f>J752</f>
        <v>0</v>
      </c>
      <c r="K328" s="152">
        <f>K752</f>
        <v>321.08589115200004</v>
      </c>
      <c r="L328" s="114">
        <f t="shared" si="76"/>
        <v>9.886477302260516</v>
      </c>
    </row>
    <row r="329" spans="1:12" ht="12.75">
      <c r="A329" s="105" t="s">
        <v>101</v>
      </c>
      <c r="B329" s="105">
        <v>5.560312144491455</v>
      </c>
      <c r="C329" s="105">
        <v>1.2901844490176781</v>
      </c>
      <c r="D329" s="105">
        <v>1.3421446192783097</v>
      </c>
      <c r="E329" s="105">
        <f>E761</f>
        <v>2.637</v>
      </c>
      <c r="F329" s="105">
        <f>F761</f>
        <v>2.63661</v>
      </c>
      <c r="G329" s="105">
        <v>0</v>
      </c>
      <c r="H329" s="105">
        <f t="shared" si="84"/>
        <v>8.745</v>
      </c>
      <c r="I329" s="105">
        <f>I761</f>
        <v>8.745</v>
      </c>
      <c r="J329" s="152">
        <f>J761</f>
        <v>0</v>
      </c>
      <c r="K329" s="152">
        <f>K761</f>
        <v>8.745</v>
      </c>
      <c r="L329" s="114">
        <f t="shared" si="76"/>
        <v>231.67590201053622</v>
      </c>
    </row>
    <row r="330" spans="1:12" ht="12.75">
      <c r="A330" s="107" t="s">
        <v>128</v>
      </c>
      <c r="B330" s="107">
        <v>-376.76979088108607</v>
      </c>
      <c r="C330" s="107">
        <v>-144.4555035598788</v>
      </c>
      <c r="D330" s="107">
        <v>-186.56944474850766</v>
      </c>
      <c r="E330" s="107">
        <f>E311-E323</f>
        <v>-209.172</v>
      </c>
      <c r="F330" s="107">
        <f>F311-F323</f>
        <v>-203.89838999999998</v>
      </c>
      <c r="G330" s="107">
        <v>-367.49</v>
      </c>
      <c r="H330" s="107">
        <f t="shared" si="84"/>
        <v>106.21660796865024</v>
      </c>
      <c r="I330" s="107">
        <f>I311-I323</f>
        <v>-261.2733920313498</v>
      </c>
      <c r="J330" s="153">
        <f>J311-J323</f>
        <v>-0.05252796865028131</v>
      </c>
      <c r="K330" s="153">
        <f>K311-K323</f>
        <v>-261.32592</v>
      </c>
      <c r="L330" s="148">
        <f t="shared" si="76"/>
        <v>28.164778544842846</v>
      </c>
    </row>
    <row r="332" spans="1:11" ht="12.75" outlineLevel="1">
      <c r="A332" s="110" t="s">
        <v>2</v>
      </c>
      <c r="B332" s="110" t="s">
        <v>5</v>
      </c>
      <c r="C332" s="110" t="s">
        <v>1</v>
      </c>
      <c r="D332" s="110" t="s">
        <v>300</v>
      </c>
      <c r="E332" s="110" t="s">
        <v>301</v>
      </c>
      <c r="F332" s="110" t="s">
        <v>302</v>
      </c>
      <c r="G332" s="110" t="s">
        <v>303</v>
      </c>
      <c r="H332" s="110" t="s">
        <v>304</v>
      </c>
      <c r="I332" s="110" t="s">
        <v>305</v>
      </c>
      <c r="J332" s="160"/>
      <c r="K332" s="160"/>
    </row>
    <row r="333" spans="1:11" ht="12.75" outlineLevel="1">
      <c r="A333" s="110" t="s">
        <v>159</v>
      </c>
      <c r="B333" s="110"/>
      <c r="C333" s="110"/>
      <c r="D333" s="110"/>
      <c r="E333" s="110"/>
      <c r="F333" s="110"/>
      <c r="G333" s="110"/>
      <c r="H333" s="110"/>
      <c r="I333" s="110"/>
      <c r="J333" s="160"/>
      <c r="K333" s="160"/>
    </row>
    <row r="334" spans="1:11" ht="12.75" outlineLevel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60"/>
      <c r="K334" s="160"/>
    </row>
    <row r="335" spans="1:11" ht="12.75" outlineLevel="1">
      <c r="A335" s="110" t="s">
        <v>306</v>
      </c>
      <c r="B335" s="110"/>
      <c r="C335" s="110"/>
      <c r="D335" s="110"/>
      <c r="E335" s="110"/>
      <c r="F335" s="110"/>
      <c r="G335" s="110"/>
      <c r="H335" s="110"/>
      <c r="I335" s="110"/>
      <c r="J335" s="160"/>
      <c r="K335" s="160"/>
    </row>
    <row r="336" spans="1:11" ht="12.75" outlineLevel="1">
      <c r="A336" s="110" t="s">
        <v>307</v>
      </c>
      <c r="B336" s="110"/>
      <c r="C336" s="110"/>
      <c r="D336" s="110"/>
      <c r="E336" s="110"/>
      <c r="F336" s="110"/>
      <c r="G336" s="110"/>
      <c r="H336" s="110"/>
      <c r="I336" s="110"/>
      <c r="J336" s="160"/>
      <c r="K336" s="160"/>
    </row>
    <row r="337" spans="1:11" ht="12.75" outlineLevel="1">
      <c r="A337" s="110" t="s">
        <v>308</v>
      </c>
      <c r="B337" s="111">
        <v>0.29469661140439457</v>
      </c>
      <c r="C337" s="111">
        <v>0.6290504007260364</v>
      </c>
      <c r="D337" s="111">
        <v>0.49851085858908645</v>
      </c>
      <c r="E337" s="111">
        <v>0.262</v>
      </c>
      <c r="F337" s="111">
        <v>0.18493</v>
      </c>
      <c r="G337" s="111">
        <v>0.3</v>
      </c>
      <c r="H337" s="111">
        <v>-0.11</v>
      </c>
      <c r="I337" s="111">
        <v>0.19</v>
      </c>
      <c r="J337" s="156"/>
      <c r="K337" s="156">
        <f>I337+J337</f>
        <v>0.19</v>
      </c>
    </row>
    <row r="338" spans="1:11" ht="12.75" outlineLevel="1">
      <c r="A338" s="110" t="s">
        <v>309</v>
      </c>
      <c r="B338" s="111">
        <v>0.15338795648894968</v>
      </c>
      <c r="C338" s="111">
        <v>0.3259494075390181</v>
      </c>
      <c r="D338" s="111">
        <v>0.2684289238556619</v>
      </c>
      <c r="E338" s="111">
        <v>0.145</v>
      </c>
      <c r="F338" s="111">
        <v>0.09711</v>
      </c>
      <c r="G338" s="111">
        <v>0</v>
      </c>
      <c r="H338" s="111">
        <v>0</v>
      </c>
      <c r="I338" s="111">
        <v>0.1</v>
      </c>
      <c r="J338" s="156"/>
      <c r="K338" s="156">
        <f aca="true" t="shared" si="87" ref="K338:K401">I338+J338</f>
        <v>0.1</v>
      </c>
    </row>
    <row r="339" spans="1:11" ht="12.75" outlineLevel="1">
      <c r="A339" s="110" t="s">
        <v>310</v>
      </c>
      <c r="B339" s="111">
        <v>0.015658353891580278</v>
      </c>
      <c r="C339" s="111">
        <v>0.0015977912134265593</v>
      </c>
      <c r="D339" s="111">
        <v>0</v>
      </c>
      <c r="E339" s="111">
        <v>0</v>
      </c>
      <c r="F339" s="111">
        <v>0</v>
      </c>
      <c r="G339" s="111">
        <v>0</v>
      </c>
      <c r="H339" s="111">
        <v>0</v>
      </c>
      <c r="I339" s="111">
        <v>0</v>
      </c>
      <c r="J339" s="156"/>
      <c r="K339" s="156">
        <f t="shared" si="87"/>
        <v>0</v>
      </c>
    </row>
    <row r="340" spans="1:11" ht="12.75" outlineLevel="1">
      <c r="A340" s="110" t="s">
        <v>311</v>
      </c>
      <c r="B340" s="111">
        <v>0</v>
      </c>
      <c r="C340" s="111">
        <v>0</v>
      </c>
      <c r="D340" s="111">
        <v>0</v>
      </c>
      <c r="E340" s="111">
        <v>0.117</v>
      </c>
      <c r="F340" s="111">
        <v>0.08782</v>
      </c>
      <c r="G340" s="111">
        <v>0</v>
      </c>
      <c r="H340" s="111">
        <v>0</v>
      </c>
      <c r="I340" s="111">
        <v>0</v>
      </c>
      <c r="J340" s="156"/>
      <c r="K340" s="156">
        <f t="shared" si="87"/>
        <v>0</v>
      </c>
    </row>
    <row r="341" spans="1:11" ht="12.75" outlineLevel="1">
      <c r="A341" s="110" t="s">
        <v>312</v>
      </c>
      <c r="B341" s="111">
        <v>0.062313857323635806</v>
      </c>
      <c r="C341" s="111">
        <v>0</v>
      </c>
      <c r="D341" s="111">
        <v>0</v>
      </c>
      <c r="E341" s="111">
        <v>0</v>
      </c>
      <c r="F341" s="111">
        <v>0</v>
      </c>
      <c r="G341" s="111">
        <v>0</v>
      </c>
      <c r="H341" s="111">
        <v>0</v>
      </c>
      <c r="I341" s="111">
        <v>0</v>
      </c>
      <c r="J341" s="156"/>
      <c r="K341" s="156">
        <f t="shared" si="87"/>
        <v>0</v>
      </c>
    </row>
    <row r="342" spans="1:11" ht="12.75" outlineLevel="1">
      <c r="A342" s="110" t="s">
        <v>313</v>
      </c>
      <c r="B342" s="111">
        <v>0.06333644370022881</v>
      </c>
      <c r="C342" s="111">
        <v>0.027418097222399754</v>
      </c>
      <c r="D342" s="111">
        <v>0</v>
      </c>
      <c r="E342" s="111">
        <v>0</v>
      </c>
      <c r="F342" s="111">
        <v>0</v>
      </c>
      <c r="G342" s="111">
        <v>0</v>
      </c>
      <c r="H342" s="111">
        <v>0</v>
      </c>
      <c r="I342" s="111">
        <v>0</v>
      </c>
      <c r="J342" s="156"/>
      <c r="K342" s="156">
        <f t="shared" si="87"/>
        <v>0</v>
      </c>
    </row>
    <row r="343" spans="1:11" ht="12.75" outlineLevel="1">
      <c r="A343" s="110" t="s">
        <v>314</v>
      </c>
      <c r="B343" s="111">
        <v>0</v>
      </c>
      <c r="C343" s="111">
        <v>0.27408510475119197</v>
      </c>
      <c r="D343" s="111">
        <v>0.23008193473342453</v>
      </c>
      <c r="E343" s="111">
        <v>0.117</v>
      </c>
      <c r="F343" s="111">
        <v>0.08782</v>
      </c>
      <c r="G343" s="111">
        <v>0</v>
      </c>
      <c r="H343" s="111">
        <v>0</v>
      </c>
      <c r="I343" s="111">
        <v>0.09</v>
      </c>
      <c r="J343" s="156"/>
      <c r="K343" s="156">
        <f t="shared" si="87"/>
        <v>0.09</v>
      </c>
    </row>
    <row r="344" spans="1:11" ht="12.75" outlineLevel="1">
      <c r="A344" s="110" t="s">
        <v>315</v>
      </c>
      <c r="B344" s="111">
        <v>0</v>
      </c>
      <c r="C344" s="111">
        <v>1.1108483632226809</v>
      </c>
      <c r="D344" s="111">
        <v>26.770288745475632</v>
      </c>
      <c r="E344" s="111">
        <v>42.256</v>
      </c>
      <c r="F344" s="111">
        <v>39.02432</v>
      </c>
      <c r="G344" s="111">
        <v>95.98</v>
      </c>
      <c r="H344" s="111">
        <v>-45.56837799999999</v>
      </c>
      <c r="I344" s="111">
        <v>50.41162200000001</v>
      </c>
      <c r="J344" s="156"/>
      <c r="K344" s="156">
        <f t="shared" si="87"/>
        <v>50.41162200000001</v>
      </c>
    </row>
    <row r="345" spans="1:11" ht="12.75" outlineLevel="1">
      <c r="A345" s="110" t="s">
        <v>316</v>
      </c>
      <c r="B345" s="111">
        <v>0</v>
      </c>
      <c r="C345" s="111">
        <v>1.1108483632226809</v>
      </c>
      <c r="D345" s="111">
        <v>1.1686244935001853</v>
      </c>
      <c r="E345" s="111">
        <v>1.169</v>
      </c>
      <c r="F345" s="111">
        <v>1.171</v>
      </c>
      <c r="G345" s="111">
        <v>0</v>
      </c>
      <c r="H345" s="111">
        <v>0</v>
      </c>
      <c r="I345" s="111">
        <v>1.2282899999999999</v>
      </c>
      <c r="J345" s="156"/>
      <c r="K345" s="156">
        <f t="shared" si="87"/>
        <v>1.2282899999999999</v>
      </c>
    </row>
    <row r="346" spans="1:11" ht="12.75" outlineLevel="1">
      <c r="A346" s="110" t="s">
        <v>317</v>
      </c>
      <c r="B346" s="111">
        <v>0</v>
      </c>
      <c r="C346" s="111">
        <v>0</v>
      </c>
      <c r="D346" s="111">
        <v>25.564659414824945</v>
      </c>
      <c r="E346" s="111">
        <v>41.05</v>
      </c>
      <c r="F346" s="111">
        <v>37.81632</v>
      </c>
      <c r="G346" s="111">
        <v>0</v>
      </c>
      <c r="H346" s="111">
        <v>0</v>
      </c>
      <c r="I346" s="111">
        <v>49.14633200000001</v>
      </c>
      <c r="J346" s="156"/>
      <c r="K346" s="156">
        <f t="shared" si="87"/>
        <v>49.14633200000001</v>
      </c>
    </row>
    <row r="347" spans="1:11" ht="12.75" outlineLevel="1">
      <c r="A347" s="110" t="s">
        <v>318</v>
      </c>
      <c r="B347" s="111">
        <v>0</v>
      </c>
      <c r="C347" s="111">
        <v>0</v>
      </c>
      <c r="D347" s="111">
        <v>0.037004837150501235</v>
      </c>
      <c r="E347" s="111">
        <v>0.037</v>
      </c>
      <c r="F347" s="111">
        <v>0.037</v>
      </c>
      <c r="G347" s="111">
        <v>0</v>
      </c>
      <c r="H347" s="111">
        <v>0</v>
      </c>
      <c r="I347" s="111">
        <v>0.037</v>
      </c>
      <c r="J347" s="156"/>
      <c r="K347" s="156">
        <f t="shared" si="87"/>
        <v>0.037</v>
      </c>
    </row>
    <row r="348" spans="1:11" ht="12.75" outlineLevel="1">
      <c r="A348" s="110" t="s">
        <v>11</v>
      </c>
      <c r="B348" s="111">
        <v>1.4475988393644628</v>
      </c>
      <c r="C348" s="111">
        <v>0.33106233942198304</v>
      </c>
      <c r="D348" s="111">
        <v>0</v>
      </c>
      <c r="E348" s="111">
        <v>0.924</v>
      </c>
      <c r="F348" s="111">
        <v>1.8764100000000001</v>
      </c>
      <c r="G348" s="111">
        <v>0</v>
      </c>
      <c r="H348" s="111">
        <v>0.78</v>
      </c>
      <c r="I348" s="111">
        <v>0.78</v>
      </c>
      <c r="J348" s="156"/>
      <c r="K348" s="156">
        <f t="shared" si="87"/>
        <v>0.78</v>
      </c>
    </row>
    <row r="349" spans="1:11" ht="12.75" outlineLevel="1">
      <c r="A349" s="110" t="s">
        <v>20</v>
      </c>
      <c r="B349" s="111">
        <v>0</v>
      </c>
      <c r="C349" s="111">
        <v>0</v>
      </c>
      <c r="D349" s="111">
        <v>0</v>
      </c>
      <c r="E349" s="111">
        <v>0.731</v>
      </c>
      <c r="F349" s="111">
        <v>1.6833</v>
      </c>
      <c r="G349" s="111">
        <v>0</v>
      </c>
      <c r="H349" s="111">
        <v>0.6</v>
      </c>
      <c r="I349" s="111">
        <v>0.6</v>
      </c>
      <c r="J349" s="156"/>
      <c r="K349" s="156">
        <f t="shared" si="87"/>
        <v>0.6</v>
      </c>
    </row>
    <row r="350" spans="1:11" ht="12.75" outlineLevel="1">
      <c r="A350" s="110" t="s">
        <v>11</v>
      </c>
      <c r="B350" s="111">
        <v>1.4475988393644628</v>
      </c>
      <c r="C350" s="111">
        <v>0.33106233942198304</v>
      </c>
      <c r="D350" s="111">
        <v>0</v>
      </c>
      <c r="E350" s="111">
        <v>0.193</v>
      </c>
      <c r="F350" s="111">
        <v>0.19311</v>
      </c>
      <c r="G350" s="111">
        <v>0</v>
      </c>
      <c r="H350" s="111">
        <v>0.18</v>
      </c>
      <c r="I350" s="111">
        <v>0.18</v>
      </c>
      <c r="J350" s="156"/>
      <c r="K350" s="156">
        <f t="shared" si="87"/>
        <v>0.18</v>
      </c>
    </row>
    <row r="351" spans="1:11" ht="12.75" outlineLevel="1">
      <c r="A351" s="110" t="s">
        <v>319</v>
      </c>
      <c r="B351" s="111">
        <v>1.742295450768857</v>
      </c>
      <c r="C351" s="111">
        <v>2.0709611033707005</v>
      </c>
      <c r="D351" s="111">
        <v>27.268799604064718</v>
      </c>
      <c r="E351" s="111">
        <v>43.442</v>
      </c>
      <c r="F351" s="111">
        <v>41.085660000000004</v>
      </c>
      <c r="G351" s="111">
        <v>96.28</v>
      </c>
      <c r="H351" s="111">
        <v>-44.89837799999999</v>
      </c>
      <c r="I351" s="111">
        <v>51.38162200000001</v>
      </c>
      <c r="J351" s="156"/>
      <c r="K351" s="156">
        <f t="shared" si="87"/>
        <v>51.38162200000001</v>
      </c>
    </row>
    <row r="352" spans="1:11" ht="12.75" outlineLevel="1">
      <c r="A352" s="110" t="s">
        <v>320</v>
      </c>
      <c r="B352" s="111">
        <v>-369.34721281300733</v>
      </c>
      <c r="C352" s="111">
        <v>-225.01595106924188</v>
      </c>
      <c r="D352" s="111">
        <v>-702.9751977515269</v>
      </c>
      <c r="E352" s="111">
        <v>-598.296</v>
      </c>
      <c r="F352" s="111">
        <v>-253.75047</v>
      </c>
      <c r="G352" s="111">
        <v>-280.86</v>
      </c>
      <c r="H352" s="111">
        <v>-192.9862076118854</v>
      </c>
      <c r="I352" s="111">
        <v>-473.8462076118854</v>
      </c>
      <c r="J352" s="156"/>
      <c r="K352" s="156">
        <f t="shared" si="87"/>
        <v>-473.8462076118854</v>
      </c>
    </row>
    <row r="353" spans="1:11" ht="12.75" outlineLevel="1">
      <c r="A353" s="110" t="s">
        <v>321</v>
      </c>
      <c r="B353" s="111">
        <v>0</v>
      </c>
      <c r="C353" s="111">
        <v>0</v>
      </c>
      <c r="D353" s="111">
        <v>0</v>
      </c>
      <c r="E353" s="111">
        <v>0</v>
      </c>
      <c r="F353" s="111">
        <v>0</v>
      </c>
      <c r="G353" s="111">
        <v>0</v>
      </c>
      <c r="H353" s="111">
        <v>0</v>
      </c>
      <c r="I353" s="111">
        <v>0</v>
      </c>
      <c r="J353" s="156"/>
      <c r="K353" s="156">
        <f t="shared" si="87"/>
        <v>0</v>
      </c>
    </row>
    <row r="354" spans="1:11" ht="12.75" outlineLevel="1">
      <c r="A354" s="110" t="s">
        <v>322</v>
      </c>
      <c r="B354" s="111">
        <v>29.17468203954853</v>
      </c>
      <c r="C354" s="111">
        <v>24.429237022739766</v>
      </c>
      <c r="D354" s="111">
        <v>26.814052254163844</v>
      </c>
      <c r="E354" s="111">
        <v>31.458</v>
      </c>
      <c r="F354" s="111">
        <v>30.43493</v>
      </c>
      <c r="G354" s="111">
        <v>26.81</v>
      </c>
      <c r="H354" s="111">
        <v>27.312517083333347</v>
      </c>
      <c r="I354" s="111">
        <v>54.12251708333335</v>
      </c>
      <c r="J354" s="156">
        <f>K354-I354</f>
        <v>28.74648291666665</v>
      </c>
      <c r="K354" s="156">
        <v>82.869</v>
      </c>
    </row>
    <row r="355" spans="1:11" ht="12.75" outlineLevel="1">
      <c r="A355" s="110" t="s">
        <v>323</v>
      </c>
      <c r="B355" s="111">
        <v>23.919573581480964</v>
      </c>
      <c r="C355" s="111">
        <v>21.719670727186738</v>
      </c>
      <c r="D355" s="111">
        <v>23.490646530236603</v>
      </c>
      <c r="E355" s="111">
        <v>23.141</v>
      </c>
      <c r="F355" s="111">
        <v>22.117849999999997</v>
      </c>
      <c r="G355" s="111">
        <v>23.49</v>
      </c>
      <c r="H355" s="111">
        <v>14.31017</v>
      </c>
      <c r="I355" s="111">
        <v>37.80017</v>
      </c>
      <c r="J355" s="156">
        <f aca="true" t="shared" si="88" ref="J355:J360">K355-I355</f>
        <v>21.109829999999995</v>
      </c>
      <c r="K355" s="156">
        <v>58.91</v>
      </c>
    </row>
    <row r="356" spans="1:11" ht="12.75" outlineLevel="1">
      <c r="A356" s="110" t="s">
        <v>324</v>
      </c>
      <c r="B356" s="111">
        <v>5.255108458067568</v>
      </c>
      <c r="C356" s="111">
        <v>2.7095662955530275</v>
      </c>
      <c r="D356" s="111">
        <v>3.3234057239272428</v>
      </c>
      <c r="E356" s="111">
        <v>8.317</v>
      </c>
      <c r="F356" s="111">
        <v>8.31708</v>
      </c>
      <c r="G356" s="111">
        <v>3.32</v>
      </c>
      <c r="H356" s="111">
        <v>13.002347083333337</v>
      </c>
      <c r="I356" s="111">
        <v>16.322347083333337</v>
      </c>
      <c r="J356" s="156">
        <f t="shared" si="88"/>
        <v>7.636652916666662</v>
      </c>
      <c r="K356" s="156">
        <v>23.959</v>
      </c>
    </row>
    <row r="357" spans="1:11" ht="12.75" outlineLevel="1">
      <c r="A357" s="110"/>
      <c r="B357" s="111">
        <v>0</v>
      </c>
      <c r="C357" s="111">
        <v>0</v>
      </c>
      <c r="D357" s="111">
        <v>0</v>
      </c>
      <c r="E357" s="111">
        <v>0</v>
      </c>
      <c r="F357" s="111">
        <v>0</v>
      </c>
      <c r="G357" s="111">
        <v>0</v>
      </c>
      <c r="H357" s="111">
        <v>0</v>
      </c>
      <c r="I357" s="111">
        <v>0</v>
      </c>
      <c r="J357" s="156"/>
      <c r="K357" s="156">
        <f t="shared" si="87"/>
        <v>0</v>
      </c>
    </row>
    <row r="358" spans="1:11" ht="12.75" outlineLevel="1">
      <c r="A358" s="110" t="s">
        <v>325</v>
      </c>
      <c r="B358" s="111">
        <v>304.8076272161364</v>
      </c>
      <c r="C358" s="111">
        <v>178.4853770148147</v>
      </c>
      <c r="D358" s="111">
        <v>183.2753638439022</v>
      </c>
      <c r="E358" s="111">
        <v>189.609</v>
      </c>
      <c r="F358" s="111">
        <v>188.5093</v>
      </c>
      <c r="G358" s="111">
        <v>183.28</v>
      </c>
      <c r="H358" s="111">
        <v>-3.0423485437457565</v>
      </c>
      <c r="I358" s="111">
        <v>180.23765145625424</v>
      </c>
      <c r="J358" s="156">
        <f t="shared" si="88"/>
        <v>11.672348543745755</v>
      </c>
      <c r="K358" s="156">
        <v>191.91</v>
      </c>
    </row>
    <row r="359" spans="1:11" ht="12.75" outlineLevel="1">
      <c r="A359" s="110" t="s">
        <v>323</v>
      </c>
      <c r="B359" s="111">
        <v>182.2987377449414</v>
      </c>
      <c r="C359" s="111">
        <v>104.22413559495355</v>
      </c>
      <c r="D359" s="111">
        <v>111.36512967162199</v>
      </c>
      <c r="E359" s="111">
        <v>112.014</v>
      </c>
      <c r="F359" s="111">
        <v>111.63957</v>
      </c>
      <c r="G359" s="111">
        <v>111.37</v>
      </c>
      <c r="H359" s="111">
        <v>6.198033840000033</v>
      </c>
      <c r="I359" s="111">
        <v>117.56803384000003</v>
      </c>
      <c r="J359" s="156">
        <f t="shared" si="88"/>
        <v>8.23396615999998</v>
      </c>
      <c r="K359" s="156">
        <v>125.802</v>
      </c>
    </row>
    <row r="360" spans="1:11" ht="12.75" outlineLevel="1">
      <c r="A360" s="110" t="s">
        <v>324</v>
      </c>
      <c r="B360" s="111">
        <v>122.45644485063848</v>
      </c>
      <c r="C360" s="111">
        <v>74.25124116421459</v>
      </c>
      <c r="D360" s="111">
        <v>71.87188718315801</v>
      </c>
      <c r="E360" s="111">
        <v>77.205</v>
      </c>
      <c r="F360" s="111">
        <v>76.50932</v>
      </c>
      <c r="G360" s="111">
        <v>71.91</v>
      </c>
      <c r="H360" s="111">
        <v>-9.381382383745782</v>
      </c>
      <c r="I360" s="111">
        <v>62.528617616254216</v>
      </c>
      <c r="J360" s="156">
        <f t="shared" si="88"/>
        <v>3.4383823837457825</v>
      </c>
      <c r="K360" s="156">
        <v>65.967</v>
      </c>
    </row>
    <row r="361" spans="1:11" ht="12.75" outlineLevel="1">
      <c r="A361" s="110" t="s">
        <v>326</v>
      </c>
      <c r="B361" s="111">
        <v>0.052444620556542636</v>
      </c>
      <c r="C361" s="111">
        <v>0.010000255646594148</v>
      </c>
      <c r="D361" s="111">
        <v>0.03834698912223742</v>
      </c>
      <c r="E361" s="111">
        <v>0.39</v>
      </c>
      <c r="F361" s="111">
        <v>0.36041</v>
      </c>
      <c r="G361" s="111">
        <v>0</v>
      </c>
      <c r="H361" s="111">
        <v>0</v>
      </c>
      <c r="I361" s="111">
        <v>0.141</v>
      </c>
      <c r="J361" s="156"/>
      <c r="K361" s="156">
        <f t="shared" si="87"/>
        <v>0.141</v>
      </c>
    </row>
    <row r="362" spans="1:11" ht="12.75" outlineLevel="1">
      <c r="A362" s="110"/>
      <c r="B362" s="111">
        <v>0</v>
      </c>
      <c r="C362" s="111">
        <v>0</v>
      </c>
      <c r="D362" s="111">
        <v>0</v>
      </c>
      <c r="E362" s="111">
        <v>0</v>
      </c>
      <c r="F362" s="111">
        <v>0</v>
      </c>
      <c r="G362" s="111">
        <v>0</v>
      </c>
      <c r="H362" s="111">
        <v>0</v>
      </c>
      <c r="I362" s="111">
        <v>0</v>
      </c>
      <c r="J362" s="156"/>
      <c r="K362" s="156">
        <f t="shared" si="87"/>
        <v>0</v>
      </c>
    </row>
    <row r="363" spans="1:11" ht="12.75" outlineLevel="1">
      <c r="A363" s="110" t="s">
        <v>327</v>
      </c>
      <c r="B363" s="111">
        <v>0</v>
      </c>
      <c r="C363" s="111">
        <v>0</v>
      </c>
      <c r="D363" s="111">
        <v>468.7347410939118</v>
      </c>
      <c r="E363" s="111">
        <v>338.29446</v>
      </c>
      <c r="F363" s="111">
        <v>0</v>
      </c>
      <c r="G363" s="111">
        <v>25</v>
      </c>
      <c r="H363" s="111">
        <v>175</v>
      </c>
      <c r="I363" s="111">
        <v>200</v>
      </c>
      <c r="J363" s="156">
        <v>-150</v>
      </c>
      <c r="K363" s="156">
        <f t="shared" si="87"/>
        <v>50</v>
      </c>
    </row>
    <row r="364" spans="1:11" ht="12.75" outlineLevel="1">
      <c r="A364" s="110" t="s">
        <v>326</v>
      </c>
      <c r="B364" s="111">
        <v>0</v>
      </c>
      <c r="C364" s="111">
        <v>0</v>
      </c>
      <c r="D364" s="111">
        <v>468.7347410939118</v>
      </c>
      <c r="E364" s="111">
        <v>338.29446</v>
      </c>
      <c r="F364" s="111">
        <v>0</v>
      </c>
      <c r="G364" s="111">
        <v>25</v>
      </c>
      <c r="H364" s="111">
        <v>25</v>
      </c>
      <c r="I364" s="111">
        <v>50</v>
      </c>
      <c r="J364" s="156">
        <f>J365</f>
        <v>-150</v>
      </c>
      <c r="K364" s="156">
        <f t="shared" si="87"/>
        <v>-100</v>
      </c>
    </row>
    <row r="365" spans="1:11" ht="12.75" outlineLevel="1">
      <c r="A365" s="110" t="s">
        <v>328</v>
      </c>
      <c r="B365" s="111">
        <v>0</v>
      </c>
      <c r="C365" s="111">
        <v>0</v>
      </c>
      <c r="D365" s="111">
        <v>0</v>
      </c>
      <c r="E365" s="111">
        <v>338.29446</v>
      </c>
      <c r="F365" s="111">
        <v>0</v>
      </c>
      <c r="G365" s="111">
        <v>25</v>
      </c>
      <c r="H365" s="111">
        <v>0</v>
      </c>
      <c r="I365" s="111">
        <v>40</v>
      </c>
      <c r="J365" s="156">
        <f>J367</f>
        <v>-150</v>
      </c>
      <c r="K365" s="156">
        <f t="shared" si="87"/>
        <v>-110</v>
      </c>
    </row>
    <row r="366" spans="1:11" ht="12.75" outlineLevel="1">
      <c r="A366" s="110" t="s">
        <v>329</v>
      </c>
      <c r="B366" s="111">
        <v>0</v>
      </c>
      <c r="C366" s="111">
        <v>0</v>
      </c>
      <c r="D366" s="111">
        <v>0</v>
      </c>
      <c r="E366" s="111">
        <v>0</v>
      </c>
      <c r="F366" s="111">
        <v>0</v>
      </c>
      <c r="G366" s="111">
        <v>0</v>
      </c>
      <c r="H366" s="111">
        <v>0</v>
      </c>
      <c r="I366" s="111">
        <v>10</v>
      </c>
      <c r="J366" s="156"/>
      <c r="K366" s="156">
        <f t="shared" si="87"/>
        <v>10</v>
      </c>
    </row>
    <row r="367" spans="1:11" ht="12.75" outlineLevel="1">
      <c r="A367" s="110" t="s">
        <v>330</v>
      </c>
      <c r="B367" s="111">
        <v>0</v>
      </c>
      <c r="C367" s="111">
        <v>0</v>
      </c>
      <c r="D367" s="111">
        <v>0</v>
      </c>
      <c r="E367" s="111">
        <v>0</v>
      </c>
      <c r="F367" s="111">
        <v>0</v>
      </c>
      <c r="G367" s="111">
        <v>0</v>
      </c>
      <c r="H367" s="111">
        <v>0</v>
      </c>
      <c r="I367" s="111">
        <v>150</v>
      </c>
      <c r="J367" s="156">
        <v>-150</v>
      </c>
      <c r="K367" s="156">
        <f t="shared" si="87"/>
        <v>0</v>
      </c>
    </row>
    <row r="368" spans="1:11" ht="12.75" outlineLevel="1">
      <c r="A368" s="110"/>
      <c r="B368" s="111">
        <v>0</v>
      </c>
      <c r="C368" s="111">
        <v>0</v>
      </c>
      <c r="D368" s="111">
        <v>0</v>
      </c>
      <c r="E368" s="111">
        <v>0</v>
      </c>
      <c r="F368" s="111">
        <v>0</v>
      </c>
      <c r="G368" s="111">
        <v>0</v>
      </c>
      <c r="H368" s="111">
        <v>0</v>
      </c>
      <c r="I368" s="111">
        <v>0</v>
      </c>
      <c r="J368" s="156"/>
      <c r="K368" s="156">
        <f t="shared" si="87"/>
        <v>0</v>
      </c>
    </row>
    <row r="369" spans="1:11" ht="12.75" outlineLevel="1">
      <c r="A369" s="110" t="s">
        <v>331</v>
      </c>
      <c r="B369" s="111">
        <v>0</v>
      </c>
      <c r="C369" s="111">
        <v>0</v>
      </c>
      <c r="D369" s="111">
        <v>27.81189952475298</v>
      </c>
      <c r="E369" s="111">
        <v>32.151</v>
      </c>
      <c r="F369" s="111">
        <v>28.22613</v>
      </c>
      <c r="G369" s="111">
        <v>38.34</v>
      </c>
      <c r="H369" s="111">
        <v>-35.620578</v>
      </c>
      <c r="I369" s="111">
        <v>2.7194220000000002</v>
      </c>
      <c r="J369" s="156"/>
      <c r="K369" s="156">
        <f t="shared" si="87"/>
        <v>2.7194220000000002</v>
      </c>
    </row>
    <row r="370" spans="1:11" ht="12.75" outlineLevel="1">
      <c r="A370" s="110" t="s">
        <v>323</v>
      </c>
      <c r="B370" s="111">
        <v>0</v>
      </c>
      <c r="C370" s="111">
        <v>0</v>
      </c>
      <c r="D370" s="111">
        <v>24.96144</v>
      </c>
      <c r="E370" s="111">
        <v>24.962</v>
      </c>
      <c r="F370" s="111">
        <v>23.899279999999997</v>
      </c>
      <c r="G370" s="111">
        <v>24.96</v>
      </c>
      <c r="H370" s="111">
        <v>-22.462847999999997</v>
      </c>
      <c r="I370" s="111">
        <v>2.4971520000000003</v>
      </c>
      <c r="J370" s="156"/>
      <c r="K370" s="156">
        <f t="shared" si="87"/>
        <v>2.4971520000000003</v>
      </c>
    </row>
    <row r="371" spans="1:11" ht="12.75" outlineLevel="1">
      <c r="A371" s="110" t="s">
        <v>324</v>
      </c>
      <c r="B371" s="111">
        <v>0</v>
      </c>
      <c r="C371" s="111">
        <v>0</v>
      </c>
      <c r="D371" s="111">
        <v>2.8504595247529814</v>
      </c>
      <c r="E371" s="111">
        <v>7.189</v>
      </c>
      <c r="F371" s="111">
        <v>4.32685</v>
      </c>
      <c r="G371" s="111">
        <v>13.38</v>
      </c>
      <c r="H371" s="111">
        <v>-13.157729999999999</v>
      </c>
      <c r="I371" s="111">
        <v>0.22227000000000002</v>
      </c>
      <c r="J371" s="156"/>
      <c r="K371" s="156">
        <f t="shared" si="87"/>
        <v>0.22227000000000002</v>
      </c>
    </row>
    <row r="372" spans="1:11" ht="12.75" outlineLevel="1">
      <c r="A372" s="110"/>
      <c r="B372" s="111">
        <v>0</v>
      </c>
      <c r="C372" s="111">
        <v>0</v>
      </c>
      <c r="D372" s="111">
        <v>0</v>
      </c>
      <c r="E372" s="111">
        <v>0</v>
      </c>
      <c r="F372" s="111">
        <v>0</v>
      </c>
      <c r="G372" s="111">
        <v>0</v>
      </c>
      <c r="H372" s="111">
        <v>0</v>
      </c>
      <c r="I372" s="111">
        <v>0</v>
      </c>
      <c r="J372" s="156"/>
      <c r="K372" s="156">
        <f t="shared" si="87"/>
        <v>0</v>
      </c>
    </row>
    <row r="373" spans="1:11" ht="12.75" outlineLevel="1">
      <c r="A373" s="110" t="s">
        <v>332</v>
      </c>
      <c r="B373" s="111">
        <v>5.057360704562014</v>
      </c>
      <c r="C373" s="111">
        <v>0</v>
      </c>
      <c r="D373" s="111">
        <v>0</v>
      </c>
      <c r="E373" s="111">
        <v>0</v>
      </c>
      <c r="F373" s="111">
        <v>0</v>
      </c>
      <c r="G373" s="111">
        <v>0</v>
      </c>
      <c r="H373" s="111">
        <v>0</v>
      </c>
      <c r="I373" s="111">
        <v>0</v>
      </c>
      <c r="J373" s="156"/>
      <c r="K373" s="156">
        <f t="shared" si="87"/>
        <v>0</v>
      </c>
    </row>
    <row r="374" spans="1:11" ht="12.75" outlineLevel="1">
      <c r="A374" s="110" t="s">
        <v>323</v>
      </c>
      <c r="B374" s="111">
        <v>4.282208275280253</v>
      </c>
      <c r="C374" s="111">
        <v>0</v>
      </c>
      <c r="D374" s="111">
        <v>0</v>
      </c>
      <c r="E374" s="111">
        <v>0</v>
      </c>
      <c r="F374" s="111">
        <v>0</v>
      </c>
      <c r="G374" s="111">
        <v>0</v>
      </c>
      <c r="H374" s="111">
        <v>0</v>
      </c>
      <c r="I374" s="111">
        <v>0</v>
      </c>
      <c r="J374" s="156"/>
      <c r="K374" s="156">
        <f t="shared" si="87"/>
        <v>0</v>
      </c>
    </row>
    <row r="375" spans="1:11" ht="12.75" outlineLevel="1">
      <c r="A375" s="110" t="s">
        <v>324</v>
      </c>
      <c r="B375" s="111">
        <v>0.7751524292817609</v>
      </c>
      <c r="C375" s="111">
        <v>0</v>
      </c>
      <c r="D375" s="111">
        <v>0</v>
      </c>
      <c r="E375" s="111">
        <v>0</v>
      </c>
      <c r="F375" s="111">
        <v>0</v>
      </c>
      <c r="G375" s="111">
        <v>0</v>
      </c>
      <c r="H375" s="111">
        <v>0</v>
      </c>
      <c r="I375" s="111">
        <v>0</v>
      </c>
      <c r="J375" s="156"/>
      <c r="K375" s="156">
        <f t="shared" si="87"/>
        <v>0</v>
      </c>
    </row>
    <row r="376" spans="1:11" ht="12.75" outlineLevel="1">
      <c r="A376" s="110"/>
      <c r="B376" s="111">
        <v>0</v>
      </c>
      <c r="C376" s="111">
        <v>0</v>
      </c>
      <c r="D376" s="111">
        <v>0</v>
      </c>
      <c r="E376" s="111">
        <v>0</v>
      </c>
      <c r="F376" s="111">
        <v>0</v>
      </c>
      <c r="G376" s="111">
        <v>0</v>
      </c>
      <c r="H376" s="111">
        <v>0</v>
      </c>
      <c r="I376" s="111">
        <v>0</v>
      </c>
      <c r="J376" s="156"/>
      <c r="K376" s="156">
        <f t="shared" si="87"/>
        <v>0</v>
      </c>
    </row>
    <row r="377" spans="1:11" ht="12.75" outlineLevel="1">
      <c r="A377" s="110" t="s">
        <v>333</v>
      </c>
      <c r="B377" s="111">
        <v>17.933480756202627</v>
      </c>
      <c r="C377" s="111">
        <v>10.548714097631436</v>
      </c>
      <c r="D377" s="111">
        <v>10.359918448736467</v>
      </c>
      <c r="E377" s="111">
        <v>20.75654</v>
      </c>
      <c r="F377" s="111">
        <v>20.61293</v>
      </c>
      <c r="G377" s="111">
        <v>10.36</v>
      </c>
      <c r="H377" s="111">
        <v>8.13485</v>
      </c>
      <c r="I377" s="111">
        <v>18.49485</v>
      </c>
      <c r="J377" s="156">
        <f>K377-I377</f>
        <v>0.00015000000000142677</v>
      </c>
      <c r="K377" s="156">
        <v>18.495</v>
      </c>
    </row>
    <row r="378" spans="1:11" ht="12.75" outlineLevel="1">
      <c r="A378" s="110" t="s">
        <v>323</v>
      </c>
      <c r="B378" s="111">
        <v>0</v>
      </c>
      <c r="C378" s="111">
        <v>0</v>
      </c>
      <c r="D378" s="111">
        <v>0</v>
      </c>
      <c r="E378" s="111">
        <v>0</v>
      </c>
      <c r="F378" s="111">
        <v>0</v>
      </c>
      <c r="G378" s="111">
        <v>0</v>
      </c>
      <c r="H378" s="111">
        <v>0</v>
      </c>
      <c r="I378" s="111">
        <v>0</v>
      </c>
      <c r="J378" s="156"/>
      <c r="K378" s="156">
        <f t="shared" si="87"/>
        <v>0</v>
      </c>
    </row>
    <row r="379" spans="1:11" ht="12.75" outlineLevel="1">
      <c r="A379" s="110" t="s">
        <v>334</v>
      </c>
      <c r="B379" s="111">
        <v>9.405110375417024</v>
      </c>
      <c r="C379" s="111">
        <v>10.548714097631436</v>
      </c>
      <c r="D379" s="111">
        <v>10.359918448736467</v>
      </c>
      <c r="E379" s="111">
        <v>20.75654</v>
      </c>
      <c r="F379" s="111">
        <v>20.61293</v>
      </c>
      <c r="G379" s="111">
        <v>10.36</v>
      </c>
      <c r="H379" s="111">
        <v>-1.86515</v>
      </c>
      <c r="I379" s="111">
        <v>8.49485</v>
      </c>
      <c r="J379" s="156">
        <f>K379-I379</f>
        <v>0.0001499999999996504</v>
      </c>
      <c r="K379" s="156">
        <v>8.495</v>
      </c>
    </row>
    <row r="380" spans="1:11" ht="12.75" outlineLevel="1">
      <c r="A380" s="110" t="s">
        <v>324</v>
      </c>
      <c r="B380" s="111">
        <v>8.528370380785601</v>
      </c>
      <c r="C380" s="111">
        <v>0</v>
      </c>
      <c r="D380" s="111">
        <v>0</v>
      </c>
      <c r="E380" s="111">
        <v>0</v>
      </c>
      <c r="F380" s="111">
        <v>0</v>
      </c>
      <c r="G380" s="111">
        <v>0</v>
      </c>
      <c r="H380" s="111">
        <v>10</v>
      </c>
      <c r="I380" s="111">
        <v>10</v>
      </c>
      <c r="J380" s="156"/>
      <c r="K380" s="156">
        <f t="shared" si="87"/>
        <v>10</v>
      </c>
    </row>
    <row r="381" spans="1:11" ht="12.75" outlineLevel="1">
      <c r="A381" s="110"/>
      <c r="B381" s="111">
        <v>0</v>
      </c>
      <c r="C381" s="111">
        <v>0</v>
      </c>
      <c r="D381" s="111">
        <v>0</v>
      </c>
      <c r="E381" s="111">
        <v>0</v>
      </c>
      <c r="F381" s="111">
        <v>0</v>
      </c>
      <c r="G381" s="111">
        <v>0</v>
      </c>
      <c r="H381" s="111">
        <v>0</v>
      </c>
      <c r="I381" s="111">
        <v>0</v>
      </c>
      <c r="J381" s="156"/>
      <c r="K381" s="156">
        <f t="shared" si="87"/>
        <v>0</v>
      </c>
    </row>
    <row r="382" spans="1:11" ht="12.75" outlineLevel="1">
      <c r="A382" s="110" t="s">
        <v>335</v>
      </c>
      <c r="B382" s="111">
        <v>0.3142535758567357</v>
      </c>
      <c r="C382" s="111">
        <v>0.04132335459460842</v>
      </c>
      <c r="D382" s="111">
        <v>0.25769176690143547</v>
      </c>
      <c r="E382" s="111">
        <v>0.258</v>
      </c>
      <c r="F382" s="111">
        <v>0.00515</v>
      </c>
      <c r="G382" s="111">
        <v>0.26</v>
      </c>
      <c r="H382" s="111">
        <v>-0.26</v>
      </c>
      <c r="I382" s="111">
        <v>0</v>
      </c>
      <c r="J382" s="156"/>
      <c r="K382" s="156">
        <f t="shared" si="87"/>
        <v>0</v>
      </c>
    </row>
    <row r="383" spans="1:11" ht="12.75" outlineLevel="1">
      <c r="A383" s="110" t="s">
        <v>334</v>
      </c>
      <c r="B383" s="111">
        <v>0</v>
      </c>
      <c r="C383" s="111">
        <v>0</v>
      </c>
      <c r="D383" s="111">
        <v>0</v>
      </c>
      <c r="E383" s="111">
        <v>0</v>
      </c>
      <c r="F383" s="111">
        <v>0</v>
      </c>
      <c r="G383" s="111">
        <v>0</v>
      </c>
      <c r="H383" s="111">
        <v>0</v>
      </c>
      <c r="I383" s="111">
        <v>0</v>
      </c>
      <c r="J383" s="156"/>
      <c r="K383" s="156">
        <f t="shared" si="87"/>
        <v>0</v>
      </c>
    </row>
    <row r="384" spans="1:11" ht="12.75" outlineLevel="1">
      <c r="A384" s="110" t="s">
        <v>323</v>
      </c>
      <c r="B384" s="111">
        <v>0.2663198394539389</v>
      </c>
      <c r="C384" s="111">
        <v>0</v>
      </c>
      <c r="D384" s="111">
        <v>0.25769176690143547</v>
      </c>
      <c r="E384" s="111">
        <v>0.258</v>
      </c>
      <c r="F384" s="111">
        <v>0</v>
      </c>
      <c r="G384" s="111">
        <v>0.26</v>
      </c>
      <c r="H384" s="111">
        <v>-0.26</v>
      </c>
      <c r="I384" s="111">
        <v>0</v>
      </c>
      <c r="J384" s="156"/>
      <c r="K384" s="156">
        <f t="shared" si="87"/>
        <v>0</v>
      </c>
    </row>
    <row r="385" spans="1:11" ht="12.75" outlineLevel="1">
      <c r="A385" s="110" t="s">
        <v>324</v>
      </c>
      <c r="B385" s="111">
        <v>0</v>
      </c>
      <c r="C385" s="111">
        <v>0.04132335459460842</v>
      </c>
      <c r="D385" s="111">
        <v>0</v>
      </c>
      <c r="E385" s="111">
        <v>0.005</v>
      </c>
      <c r="F385" s="111">
        <v>0.00515</v>
      </c>
      <c r="G385" s="111">
        <v>0</v>
      </c>
      <c r="H385" s="111">
        <v>0</v>
      </c>
      <c r="I385" s="111">
        <v>0</v>
      </c>
      <c r="J385" s="156"/>
      <c r="K385" s="156">
        <f t="shared" si="87"/>
        <v>0</v>
      </c>
    </row>
    <row r="386" spans="1:11" ht="12.75" outlineLevel="1">
      <c r="A386" s="110"/>
      <c r="B386" s="111"/>
      <c r="C386" s="111"/>
      <c r="D386" s="111"/>
      <c r="E386" s="111"/>
      <c r="F386" s="111"/>
      <c r="G386" s="111"/>
      <c r="H386" s="111"/>
      <c r="I386" s="111"/>
      <c r="J386" s="156"/>
      <c r="K386" s="156">
        <f t="shared" si="87"/>
        <v>0</v>
      </c>
    </row>
    <row r="387" spans="1:11" ht="12.75" outlineLevel="1">
      <c r="A387" s="110" t="s">
        <v>336</v>
      </c>
      <c r="B387" s="111">
        <v>0</v>
      </c>
      <c r="C387" s="111">
        <v>0</v>
      </c>
      <c r="D387" s="111">
        <v>0</v>
      </c>
      <c r="E387" s="111">
        <v>16.221</v>
      </c>
      <c r="F387" s="111">
        <v>14.33074</v>
      </c>
      <c r="G387" s="111">
        <v>80.1</v>
      </c>
      <c r="H387" s="111">
        <v>-23.347367980800016</v>
      </c>
      <c r="I387" s="111">
        <v>56.752632019199986</v>
      </c>
      <c r="J387" s="156">
        <f>K387-I387</f>
        <v>-0.498632019199988</v>
      </c>
      <c r="K387" s="156">
        <v>56.254</v>
      </c>
    </row>
    <row r="388" spans="1:11" ht="12.75" outlineLevel="1">
      <c r="A388" s="110" t="s">
        <v>323</v>
      </c>
      <c r="B388" s="111">
        <v>0</v>
      </c>
      <c r="C388" s="111">
        <v>0</v>
      </c>
      <c r="D388" s="111">
        <v>0</v>
      </c>
      <c r="E388" s="111">
        <v>2.749</v>
      </c>
      <c r="F388" s="111">
        <v>1.55017</v>
      </c>
      <c r="G388" s="111">
        <v>5.86</v>
      </c>
      <c r="H388" s="111">
        <v>28.682432019199993</v>
      </c>
      <c r="I388" s="111">
        <v>34.54243201919999</v>
      </c>
      <c r="J388" s="156"/>
      <c r="K388" s="156">
        <f t="shared" si="87"/>
        <v>34.54243201919999</v>
      </c>
    </row>
    <row r="389" spans="1:11" ht="12.75" outlineLevel="1">
      <c r="A389" s="110" t="s">
        <v>337</v>
      </c>
      <c r="B389" s="111">
        <v>0</v>
      </c>
      <c r="C389" s="111">
        <v>0</v>
      </c>
      <c r="D389" s="111">
        <v>0</v>
      </c>
      <c r="E389" s="111">
        <v>13.472</v>
      </c>
      <c r="F389" s="111">
        <v>12.780569999999999</v>
      </c>
      <c r="G389" s="111">
        <v>74.24</v>
      </c>
      <c r="H389" s="111">
        <v>-52.0298</v>
      </c>
      <c r="I389" s="111">
        <v>22.2102</v>
      </c>
      <c r="J389" s="156">
        <f>K389-I389</f>
        <v>-0.49820000000000064</v>
      </c>
      <c r="K389" s="156">
        <v>21.712</v>
      </c>
    </row>
    <row r="390" spans="1:11" ht="12.75" outlineLevel="1">
      <c r="A390" s="110"/>
      <c r="B390" s="111">
        <v>0</v>
      </c>
      <c r="C390" s="111">
        <v>0</v>
      </c>
      <c r="D390" s="111">
        <v>0</v>
      </c>
      <c r="E390" s="111">
        <v>0</v>
      </c>
      <c r="F390" s="111">
        <v>0</v>
      </c>
      <c r="G390" s="111">
        <v>0</v>
      </c>
      <c r="H390" s="111">
        <v>0</v>
      </c>
      <c r="I390" s="111">
        <v>0</v>
      </c>
      <c r="J390" s="156"/>
      <c r="K390" s="156">
        <f t="shared" si="87"/>
        <v>0</v>
      </c>
    </row>
    <row r="391" spans="1:11" ht="12.75" outlineLevel="1">
      <c r="A391" s="110" t="s">
        <v>338</v>
      </c>
      <c r="B391" s="111">
        <v>5.9437833139468</v>
      </c>
      <c r="C391" s="111">
        <v>5.0490202344279265</v>
      </c>
      <c r="D391" s="111">
        <v>5.0490202344279265</v>
      </c>
      <c r="E391" s="111">
        <v>5.049</v>
      </c>
      <c r="F391" s="111">
        <v>5.049</v>
      </c>
      <c r="G391" s="111">
        <v>5.05</v>
      </c>
      <c r="H391" s="111">
        <v>0</v>
      </c>
      <c r="I391" s="111">
        <v>5.05</v>
      </c>
      <c r="J391" s="156"/>
      <c r="K391" s="156">
        <f t="shared" si="87"/>
        <v>5.05</v>
      </c>
    </row>
    <row r="392" spans="1:11" ht="12.75" outlineLevel="1">
      <c r="A392" s="110" t="s">
        <v>334</v>
      </c>
      <c r="B392" s="111">
        <v>5.9437833139468</v>
      </c>
      <c r="C392" s="111">
        <v>5.0490202344279265</v>
      </c>
      <c r="D392" s="111">
        <v>5.0490202344279265</v>
      </c>
      <c r="E392" s="111">
        <v>5.049</v>
      </c>
      <c r="F392" s="111">
        <v>5.049</v>
      </c>
      <c r="G392" s="111">
        <v>5.05</v>
      </c>
      <c r="H392" s="111">
        <v>0</v>
      </c>
      <c r="I392" s="111">
        <v>5.05</v>
      </c>
      <c r="J392" s="156"/>
      <c r="K392" s="156">
        <f t="shared" si="87"/>
        <v>5.05</v>
      </c>
    </row>
    <row r="393" spans="1:11" ht="12.75" outlineLevel="1">
      <c r="A393" s="110"/>
      <c r="B393" s="111"/>
      <c r="C393" s="111"/>
      <c r="D393" s="111"/>
      <c r="E393" s="111"/>
      <c r="F393" s="111"/>
      <c r="G393" s="111"/>
      <c r="H393" s="111"/>
      <c r="I393" s="111"/>
      <c r="J393" s="156"/>
      <c r="K393" s="156">
        <f t="shared" si="87"/>
        <v>0</v>
      </c>
    </row>
    <row r="394" spans="1:11" ht="12.75" outlineLevel="1">
      <c r="A394" s="110" t="s">
        <v>339</v>
      </c>
      <c r="B394" s="111">
        <v>7.85832065752304</v>
      </c>
      <c r="C394" s="111">
        <v>7.625375480935156</v>
      </c>
      <c r="D394" s="111">
        <v>7.9413101887950095</v>
      </c>
      <c r="E394" s="111">
        <v>7.941</v>
      </c>
      <c r="F394" s="111">
        <v>7.667949999999999</v>
      </c>
      <c r="G394" s="111">
        <v>7.94</v>
      </c>
      <c r="H394" s="111">
        <v>-0.0892429469022045</v>
      </c>
      <c r="I394" s="111">
        <v>7.850757053097795</v>
      </c>
      <c r="J394" s="156"/>
      <c r="K394" s="156">
        <f t="shared" si="87"/>
        <v>7.850757053097795</v>
      </c>
    </row>
    <row r="395" spans="1:11" ht="12.75" outlineLevel="1">
      <c r="A395" s="110" t="s">
        <v>323</v>
      </c>
      <c r="B395" s="111">
        <v>5.591246660616364</v>
      </c>
      <c r="C395" s="111">
        <v>5.692035330359312</v>
      </c>
      <c r="D395" s="111">
        <v>5.863862053097797</v>
      </c>
      <c r="E395" s="111">
        <v>5.864</v>
      </c>
      <c r="F395" s="111">
        <v>5.77116</v>
      </c>
      <c r="G395" s="111">
        <v>5.86</v>
      </c>
      <c r="H395" s="111">
        <v>0.003862053097797798</v>
      </c>
      <c r="I395" s="111">
        <v>5.863862053097797</v>
      </c>
      <c r="J395" s="156"/>
      <c r="K395" s="156">
        <f t="shared" si="87"/>
        <v>5.863862053097797</v>
      </c>
    </row>
    <row r="396" spans="1:11" ht="12.75" outlineLevel="1">
      <c r="A396" s="110" t="s">
        <v>324</v>
      </c>
      <c r="B396" s="111">
        <v>2.267073996906676</v>
      </c>
      <c r="C396" s="111">
        <v>1.933340150575844</v>
      </c>
      <c r="D396" s="111">
        <v>2.0774481356972125</v>
      </c>
      <c r="E396" s="111">
        <v>2.077</v>
      </c>
      <c r="F396" s="111">
        <v>1.89679</v>
      </c>
      <c r="G396" s="111">
        <v>2.08</v>
      </c>
      <c r="H396" s="111">
        <v>-0.09310500000000024</v>
      </c>
      <c r="I396" s="111">
        <v>1.986895</v>
      </c>
      <c r="J396" s="156"/>
      <c r="K396" s="156">
        <f t="shared" si="87"/>
        <v>1.986895</v>
      </c>
    </row>
    <row r="397" spans="1:11" ht="12.75" outlineLevel="1">
      <c r="A397" s="110"/>
      <c r="B397" s="111">
        <v>0</v>
      </c>
      <c r="C397" s="111">
        <v>0</v>
      </c>
      <c r="D397" s="111">
        <v>0</v>
      </c>
      <c r="E397" s="111">
        <v>0</v>
      </c>
      <c r="F397" s="111">
        <v>0</v>
      </c>
      <c r="G397" s="111">
        <v>0</v>
      </c>
      <c r="H397" s="111">
        <v>0</v>
      </c>
      <c r="I397" s="111">
        <v>0</v>
      </c>
      <c r="J397" s="156"/>
      <c r="K397" s="156">
        <f t="shared" si="87"/>
        <v>0</v>
      </c>
    </row>
    <row r="398" spans="1:11" ht="12.75" outlineLevel="1">
      <c r="A398" s="110" t="s">
        <v>0</v>
      </c>
      <c r="B398" s="111">
        <v>0</v>
      </c>
      <c r="C398" s="111">
        <v>0.9078649674689709</v>
      </c>
      <c r="D398" s="111">
        <v>0</v>
      </c>
      <c r="E398" s="111">
        <v>0</v>
      </c>
      <c r="F398" s="111">
        <v>0</v>
      </c>
      <c r="G398" s="111">
        <v>0</v>
      </c>
      <c r="H398" s="111">
        <v>0</v>
      </c>
      <c r="I398" s="111">
        <v>0</v>
      </c>
      <c r="J398" s="156"/>
      <c r="K398" s="156">
        <f t="shared" si="87"/>
        <v>0</v>
      </c>
    </row>
    <row r="399" spans="1:11" ht="12.75" outlineLevel="1">
      <c r="A399" s="110" t="s">
        <v>324</v>
      </c>
      <c r="B399" s="111">
        <v>0</v>
      </c>
      <c r="C399" s="111">
        <v>0.9078649674689709</v>
      </c>
      <c r="D399" s="111">
        <v>0</v>
      </c>
      <c r="E399" s="111">
        <v>0</v>
      </c>
      <c r="F399" s="111">
        <v>0</v>
      </c>
      <c r="G399" s="111">
        <v>0</v>
      </c>
      <c r="H399" s="111">
        <v>0</v>
      </c>
      <c r="I399" s="111">
        <v>0</v>
      </c>
      <c r="J399" s="156"/>
      <c r="K399" s="156">
        <f t="shared" si="87"/>
        <v>0</v>
      </c>
    </row>
    <row r="400" spans="1:11" ht="12.75" outlineLevel="1">
      <c r="A400" s="110"/>
      <c r="B400" s="111">
        <v>0</v>
      </c>
      <c r="C400" s="111">
        <v>0</v>
      </c>
      <c r="D400" s="111">
        <v>0</v>
      </c>
      <c r="E400" s="111">
        <v>0</v>
      </c>
      <c r="F400" s="111">
        <v>0</v>
      </c>
      <c r="G400" s="111">
        <v>0</v>
      </c>
      <c r="H400" s="111">
        <v>0</v>
      </c>
      <c r="I400" s="111">
        <v>0</v>
      </c>
      <c r="J400" s="156"/>
      <c r="K400" s="156">
        <f t="shared" si="87"/>
        <v>0</v>
      </c>
    </row>
    <row r="401" spans="1:11" ht="12.75" outlineLevel="1">
      <c r="A401" s="110" t="s">
        <v>340</v>
      </c>
      <c r="B401" s="111">
        <v>371.08950826377617</v>
      </c>
      <c r="C401" s="111">
        <v>227.08691217261259</v>
      </c>
      <c r="D401" s="111">
        <v>730.2439973555918</v>
      </c>
      <c r="E401" s="111">
        <v>641.738</v>
      </c>
      <c r="F401" s="111">
        <v>294.83613</v>
      </c>
      <c r="G401" s="111">
        <v>377.14</v>
      </c>
      <c r="H401" s="111">
        <v>148.08782961188535</v>
      </c>
      <c r="I401" s="111">
        <v>525.2278296118853</v>
      </c>
      <c r="J401" s="156">
        <v>-117.567</v>
      </c>
      <c r="K401" s="156">
        <f t="shared" si="87"/>
        <v>407.66082961188533</v>
      </c>
    </row>
    <row r="402" spans="1:11" ht="12.75" outlineLevel="1">
      <c r="A402" s="110"/>
      <c r="B402" s="111">
        <v>0</v>
      </c>
      <c r="C402" s="111">
        <v>0</v>
      </c>
      <c r="D402" s="111">
        <v>0</v>
      </c>
      <c r="E402" s="111">
        <v>0</v>
      </c>
      <c r="F402" s="111">
        <v>0</v>
      </c>
      <c r="G402" s="111">
        <v>0</v>
      </c>
      <c r="H402" s="111">
        <v>0</v>
      </c>
      <c r="I402" s="111">
        <v>0</v>
      </c>
      <c r="J402" s="156"/>
      <c r="K402" s="156">
        <f aca="true" t="shared" si="89" ref="K402:K465">I402+J402</f>
        <v>0</v>
      </c>
    </row>
    <row r="403" spans="1:11" ht="12.75" outlineLevel="1">
      <c r="A403" s="110"/>
      <c r="B403" s="111">
        <v>0</v>
      </c>
      <c r="C403" s="111">
        <v>0</v>
      </c>
      <c r="D403" s="111">
        <v>0</v>
      </c>
      <c r="E403" s="111">
        <v>0</v>
      </c>
      <c r="F403" s="111">
        <v>0</v>
      </c>
      <c r="G403" s="111">
        <v>0</v>
      </c>
      <c r="H403" s="111">
        <v>0</v>
      </c>
      <c r="I403" s="111">
        <v>0</v>
      </c>
      <c r="J403" s="156"/>
      <c r="K403" s="156">
        <f t="shared" si="89"/>
        <v>0</v>
      </c>
    </row>
    <row r="404" spans="1:11" ht="12.75" outlineLevel="1">
      <c r="A404" s="110" t="s">
        <v>341</v>
      </c>
      <c r="B404" s="111">
        <v>0</v>
      </c>
      <c r="C404" s="111">
        <v>0</v>
      </c>
      <c r="D404" s="111">
        <v>0</v>
      </c>
      <c r="E404" s="111">
        <v>0</v>
      </c>
      <c r="F404" s="111">
        <v>0</v>
      </c>
      <c r="G404" s="111">
        <v>0</v>
      </c>
      <c r="H404" s="111">
        <v>0</v>
      </c>
      <c r="I404" s="111">
        <v>0</v>
      </c>
      <c r="J404" s="156"/>
      <c r="K404" s="156">
        <f t="shared" si="89"/>
        <v>0</v>
      </c>
    </row>
    <row r="405" spans="1:11" ht="12.75" outlineLevel="1">
      <c r="A405" s="110" t="s">
        <v>307</v>
      </c>
      <c r="B405" s="111">
        <v>0</v>
      </c>
      <c r="C405" s="111">
        <v>0</v>
      </c>
      <c r="D405" s="111">
        <v>0</v>
      </c>
      <c r="E405" s="111">
        <v>0</v>
      </c>
      <c r="F405" s="111">
        <v>0</v>
      </c>
      <c r="G405" s="111">
        <v>0</v>
      </c>
      <c r="H405" s="111">
        <v>0</v>
      </c>
      <c r="I405" s="111">
        <v>0</v>
      </c>
      <c r="J405" s="156"/>
      <c r="K405" s="156">
        <f t="shared" si="89"/>
        <v>0</v>
      </c>
    </row>
    <row r="406" spans="1:11" ht="12.75" outlineLevel="1">
      <c r="A406" s="110" t="s">
        <v>342</v>
      </c>
      <c r="B406" s="111">
        <v>517.2778750655094</v>
      </c>
      <c r="C406" s="111">
        <v>477.3496478468166</v>
      </c>
      <c r="D406" s="111">
        <v>501.131236179106</v>
      </c>
      <c r="E406" s="111">
        <v>506.265</v>
      </c>
      <c r="F406" s="111">
        <v>510.185</v>
      </c>
      <c r="G406" s="111">
        <v>501.13</v>
      </c>
      <c r="H406" s="111">
        <v>33.64245</v>
      </c>
      <c r="I406" s="111">
        <v>534.7724499999999</v>
      </c>
      <c r="J406" s="156"/>
      <c r="K406" s="156">
        <f t="shared" si="89"/>
        <v>534.7724499999999</v>
      </c>
    </row>
    <row r="407" spans="1:11" ht="12.75" outlineLevel="1">
      <c r="A407" s="110" t="s">
        <v>343</v>
      </c>
      <c r="B407" s="111">
        <v>517.2778750655094</v>
      </c>
      <c r="C407" s="111">
        <v>477.3496478468166</v>
      </c>
      <c r="D407" s="111">
        <v>501.131236179106</v>
      </c>
      <c r="E407" s="111">
        <v>506.265</v>
      </c>
      <c r="F407" s="111">
        <v>510.185</v>
      </c>
      <c r="G407" s="111">
        <v>0</v>
      </c>
      <c r="H407" s="111">
        <v>33.64245</v>
      </c>
      <c r="I407" s="111">
        <v>534.7724499999999</v>
      </c>
      <c r="J407" s="156"/>
      <c r="K407" s="156">
        <f t="shared" si="89"/>
        <v>534.7724499999999</v>
      </c>
    </row>
    <row r="408" spans="1:11" ht="12.75" outlineLevel="1">
      <c r="A408" s="110" t="s">
        <v>308</v>
      </c>
      <c r="B408" s="111">
        <v>0.41414748252016415</v>
      </c>
      <c r="C408" s="111">
        <v>0</v>
      </c>
      <c r="D408" s="111">
        <v>0</v>
      </c>
      <c r="E408" s="111">
        <v>0</v>
      </c>
      <c r="F408" s="111">
        <v>0</v>
      </c>
      <c r="G408" s="111">
        <v>0</v>
      </c>
      <c r="H408" s="111">
        <v>0</v>
      </c>
      <c r="I408" s="111">
        <v>0</v>
      </c>
      <c r="J408" s="156"/>
      <c r="K408" s="156">
        <f t="shared" si="89"/>
        <v>0</v>
      </c>
    </row>
    <row r="409" spans="1:11" ht="12.75" outlineLevel="1">
      <c r="A409" s="110" t="s">
        <v>344</v>
      </c>
      <c r="B409" s="111">
        <v>0.41414748252016415</v>
      </c>
      <c r="C409" s="111">
        <v>0</v>
      </c>
      <c r="D409" s="111">
        <v>0</v>
      </c>
      <c r="E409" s="111">
        <v>0</v>
      </c>
      <c r="F409" s="111">
        <v>0</v>
      </c>
      <c r="G409" s="111">
        <v>0</v>
      </c>
      <c r="H409" s="111">
        <v>0</v>
      </c>
      <c r="I409" s="111">
        <v>0</v>
      </c>
      <c r="J409" s="156"/>
      <c r="K409" s="156">
        <f t="shared" si="89"/>
        <v>0</v>
      </c>
    </row>
    <row r="410" spans="1:11" ht="12.75" outlineLevel="1">
      <c r="A410" s="110" t="s">
        <v>345</v>
      </c>
      <c r="B410" s="111">
        <v>0.41414748252016415</v>
      </c>
      <c r="C410" s="111">
        <v>0</v>
      </c>
      <c r="D410" s="111">
        <v>0</v>
      </c>
      <c r="E410" s="111">
        <v>0</v>
      </c>
      <c r="F410" s="111">
        <v>0</v>
      </c>
      <c r="G410" s="111">
        <v>0</v>
      </c>
      <c r="H410" s="111">
        <v>0</v>
      </c>
      <c r="I410" s="111">
        <v>0</v>
      </c>
      <c r="J410" s="156"/>
      <c r="K410" s="156">
        <f t="shared" si="89"/>
        <v>0</v>
      </c>
    </row>
    <row r="411" spans="1:11" ht="12.75" outlineLevel="1">
      <c r="A411" s="110" t="s">
        <v>315</v>
      </c>
      <c r="B411" s="111">
        <v>210.26421075505223</v>
      </c>
      <c r="C411" s="111">
        <v>0.5752048368335614</v>
      </c>
      <c r="D411" s="111">
        <v>0.09586747280559355</v>
      </c>
      <c r="E411" s="111">
        <v>0.16</v>
      </c>
      <c r="F411" s="111">
        <v>0.15987</v>
      </c>
      <c r="G411" s="111">
        <v>0</v>
      </c>
      <c r="H411" s="111">
        <v>0</v>
      </c>
      <c r="I411" s="111">
        <v>0</v>
      </c>
      <c r="J411" s="156"/>
      <c r="K411" s="156">
        <f t="shared" si="89"/>
        <v>0</v>
      </c>
    </row>
    <row r="412" spans="1:11" ht="12.75" outlineLevel="1">
      <c r="A412" s="110" t="s">
        <v>316</v>
      </c>
      <c r="B412" s="111">
        <v>5.201321692891747</v>
      </c>
      <c r="C412" s="111">
        <v>0</v>
      </c>
      <c r="D412" s="111">
        <v>0</v>
      </c>
      <c r="E412" s="111">
        <v>0</v>
      </c>
      <c r="F412" s="111">
        <v>0</v>
      </c>
      <c r="G412" s="111">
        <v>0</v>
      </c>
      <c r="H412" s="111">
        <v>0</v>
      </c>
      <c r="I412" s="111">
        <v>0</v>
      </c>
      <c r="J412" s="156"/>
      <c r="K412" s="156">
        <f t="shared" si="89"/>
        <v>0</v>
      </c>
    </row>
    <row r="413" spans="1:11" ht="12.75" outlineLevel="1">
      <c r="A413" s="110" t="s">
        <v>346</v>
      </c>
      <c r="B413" s="111">
        <v>0.6391164853706236</v>
      </c>
      <c r="C413" s="111">
        <v>0</v>
      </c>
      <c r="D413" s="111">
        <v>0</v>
      </c>
      <c r="E413" s="111">
        <v>0</v>
      </c>
      <c r="F413" s="111">
        <v>0</v>
      </c>
      <c r="G413" s="111">
        <v>0</v>
      </c>
      <c r="H413" s="111">
        <v>0</v>
      </c>
      <c r="I413" s="111">
        <v>0</v>
      </c>
      <c r="J413" s="156"/>
      <c r="K413" s="156">
        <f t="shared" si="89"/>
        <v>0</v>
      </c>
    </row>
    <row r="414" spans="1:11" ht="12.75" outlineLevel="1">
      <c r="A414" s="110" t="s">
        <v>317</v>
      </c>
      <c r="B414" s="111">
        <v>0.9906305523244667</v>
      </c>
      <c r="C414" s="111">
        <v>0.5752048368335614</v>
      </c>
      <c r="D414" s="111">
        <v>0.09586747280559355</v>
      </c>
      <c r="E414" s="111">
        <v>0.16</v>
      </c>
      <c r="F414" s="111">
        <v>0.15987</v>
      </c>
      <c r="G414" s="111">
        <v>0</v>
      </c>
      <c r="H414" s="111">
        <v>0</v>
      </c>
      <c r="I414" s="111">
        <v>0</v>
      </c>
      <c r="J414" s="156"/>
      <c r="K414" s="156">
        <f t="shared" si="89"/>
        <v>0</v>
      </c>
    </row>
    <row r="415" spans="1:11" ht="12.75" outlineLevel="1">
      <c r="A415" s="110" t="s">
        <v>318</v>
      </c>
      <c r="B415" s="111">
        <v>203.4331420244654</v>
      </c>
      <c r="C415" s="111">
        <v>0</v>
      </c>
      <c r="D415" s="111">
        <v>0</v>
      </c>
      <c r="E415" s="111">
        <v>0</v>
      </c>
      <c r="F415" s="111">
        <v>0</v>
      </c>
      <c r="G415" s="111">
        <v>0</v>
      </c>
      <c r="H415" s="111">
        <v>0</v>
      </c>
      <c r="I415" s="111">
        <v>0</v>
      </c>
      <c r="J415" s="156"/>
      <c r="K415" s="156">
        <f t="shared" si="89"/>
        <v>0</v>
      </c>
    </row>
    <row r="416" spans="1:11" ht="12.75" outlineLevel="1">
      <c r="A416" s="110" t="s">
        <v>11</v>
      </c>
      <c r="B416" s="111">
        <v>9.828370380785602</v>
      </c>
      <c r="C416" s="111">
        <v>9.831494382166092</v>
      </c>
      <c r="D416" s="111">
        <v>4.590901537714264</v>
      </c>
      <c r="E416" s="111">
        <v>13.752</v>
      </c>
      <c r="F416" s="111">
        <v>13.846440000000001</v>
      </c>
      <c r="G416" s="111">
        <v>8</v>
      </c>
      <c r="H416" s="111">
        <v>2.82851</v>
      </c>
      <c r="I416" s="111">
        <v>10.82851</v>
      </c>
      <c r="J416" s="156"/>
      <c r="K416" s="156">
        <f t="shared" si="89"/>
        <v>10.82851</v>
      </c>
    </row>
    <row r="417" spans="1:11" ht="12.75" outlineLevel="1">
      <c r="A417" s="110" t="s">
        <v>347</v>
      </c>
      <c r="B417" s="111">
        <v>9.828370380785602</v>
      </c>
      <c r="C417" s="111">
        <v>9.831494382166092</v>
      </c>
      <c r="D417" s="111">
        <v>4.590901537714264</v>
      </c>
      <c r="E417" s="111">
        <v>13.752</v>
      </c>
      <c r="F417" s="111">
        <v>13.846440000000001</v>
      </c>
      <c r="G417" s="111">
        <v>0</v>
      </c>
      <c r="H417" s="111">
        <v>2.82851</v>
      </c>
      <c r="I417" s="111">
        <v>10.82851</v>
      </c>
      <c r="J417" s="156"/>
      <c r="K417" s="156">
        <f t="shared" si="89"/>
        <v>10.82851</v>
      </c>
    </row>
    <row r="418" spans="1:11" ht="12.75" outlineLevel="1">
      <c r="A418" s="110" t="s">
        <v>348</v>
      </c>
      <c r="B418" s="111">
        <v>0</v>
      </c>
      <c r="C418" s="111">
        <v>0</v>
      </c>
      <c r="D418" s="111">
        <v>0</v>
      </c>
      <c r="E418" s="111">
        <v>0</v>
      </c>
      <c r="F418" s="111">
        <v>0</v>
      </c>
      <c r="G418" s="111">
        <v>0</v>
      </c>
      <c r="H418" s="111">
        <v>0</v>
      </c>
      <c r="I418" s="111">
        <v>0</v>
      </c>
      <c r="J418" s="156"/>
      <c r="K418" s="156">
        <f t="shared" si="89"/>
        <v>0</v>
      </c>
    </row>
    <row r="419" spans="1:11" ht="12.75" outlineLevel="1">
      <c r="A419" s="110" t="s">
        <v>349</v>
      </c>
      <c r="B419" s="111">
        <v>737.7846036838675</v>
      </c>
      <c r="C419" s="111">
        <v>487.7563470658162</v>
      </c>
      <c r="D419" s="111">
        <v>505.8180051896259</v>
      </c>
      <c r="E419" s="111">
        <v>520.177</v>
      </c>
      <c r="F419" s="111">
        <v>524.19131</v>
      </c>
      <c r="G419" s="111">
        <v>509.13</v>
      </c>
      <c r="H419" s="111">
        <v>36.47096</v>
      </c>
      <c r="I419" s="111">
        <v>545.60096</v>
      </c>
      <c r="J419" s="156"/>
      <c r="K419" s="156">
        <f t="shared" si="89"/>
        <v>545.60096</v>
      </c>
    </row>
    <row r="420" spans="1:11" ht="12.75" outlineLevel="1">
      <c r="A420" s="110" t="s">
        <v>350</v>
      </c>
      <c r="B420" s="111">
        <v>716.052557105058</v>
      </c>
      <c r="C420" s="111">
        <v>417.42393491237715</v>
      </c>
      <c r="D420" s="111">
        <v>433.56853142791414</v>
      </c>
      <c r="E420" s="111">
        <v>447.047</v>
      </c>
      <c r="F420" s="111">
        <v>451.77453</v>
      </c>
      <c r="G420" s="111">
        <v>436.87</v>
      </c>
      <c r="H420" s="111">
        <v>32.53687362011138</v>
      </c>
      <c r="I420" s="111">
        <v>469.40687362011136</v>
      </c>
      <c r="J420" s="156"/>
      <c r="K420" s="156">
        <f t="shared" si="89"/>
        <v>469.40687362011136</v>
      </c>
    </row>
    <row r="421" spans="1:11" ht="12.75" outlineLevel="1">
      <c r="A421" s="110" t="s">
        <v>321</v>
      </c>
      <c r="B421" s="111">
        <v>0</v>
      </c>
      <c r="C421" s="111">
        <v>0</v>
      </c>
      <c r="D421" s="111">
        <v>0</v>
      </c>
      <c r="E421" s="111">
        <v>0</v>
      </c>
      <c r="F421" s="111">
        <v>0</v>
      </c>
      <c r="G421" s="111">
        <v>0</v>
      </c>
      <c r="H421" s="111">
        <v>0</v>
      </c>
      <c r="I421" s="111">
        <v>469.40687362011124</v>
      </c>
      <c r="J421" s="156"/>
      <c r="K421" s="156">
        <f t="shared" si="89"/>
        <v>469.40687362011124</v>
      </c>
    </row>
    <row r="422" spans="1:11" ht="12.75" outlineLevel="1">
      <c r="A422" s="110" t="s">
        <v>325</v>
      </c>
      <c r="B422" s="111">
        <v>0</v>
      </c>
      <c r="C422" s="111">
        <v>61.554975521838614</v>
      </c>
      <c r="D422" s="111">
        <v>64.32295937519973</v>
      </c>
      <c r="E422" s="111">
        <v>64.826</v>
      </c>
      <c r="F422" s="111">
        <v>64.30438</v>
      </c>
      <c r="G422" s="111">
        <v>64.33</v>
      </c>
      <c r="H422" s="111">
        <v>5.8756763798886675</v>
      </c>
      <c r="I422" s="111">
        <v>70.20567637988867</v>
      </c>
      <c r="J422" s="156">
        <v>8.756</v>
      </c>
      <c r="K422" s="156">
        <f t="shared" si="89"/>
        <v>78.96167637988867</v>
      </c>
    </row>
    <row r="423" spans="1:11" ht="12.75" outlineLevel="1">
      <c r="A423" s="110" t="s">
        <v>323</v>
      </c>
      <c r="B423" s="111">
        <v>0</v>
      </c>
      <c r="C423" s="111">
        <v>56.84302020886327</v>
      </c>
      <c r="D423" s="111">
        <v>59.82709394756689</v>
      </c>
      <c r="E423" s="111">
        <v>60.706</v>
      </c>
      <c r="F423" s="111">
        <v>60.186980000000005</v>
      </c>
      <c r="G423" s="111">
        <v>59.83</v>
      </c>
      <c r="H423" s="111">
        <v>5.539159760000002</v>
      </c>
      <c r="I423" s="111">
        <v>65.36915976</v>
      </c>
      <c r="J423" s="156"/>
      <c r="K423" s="156">
        <f t="shared" si="89"/>
        <v>65.36915976</v>
      </c>
    </row>
    <row r="424" spans="1:11" ht="12.75" outlineLevel="1">
      <c r="A424" s="110" t="s">
        <v>324</v>
      </c>
      <c r="B424" s="111">
        <v>0</v>
      </c>
      <c r="C424" s="111">
        <v>4.707709662163025</v>
      </c>
      <c r="D424" s="111">
        <v>4.495865427632841</v>
      </c>
      <c r="E424" s="111">
        <v>4.12</v>
      </c>
      <c r="F424" s="111">
        <v>4.1174</v>
      </c>
      <c r="G424" s="111">
        <v>4.5</v>
      </c>
      <c r="H424" s="111">
        <v>0.3365166198886664</v>
      </c>
      <c r="I424" s="111">
        <v>4.836516619888666</v>
      </c>
      <c r="J424" s="156">
        <v>8.756</v>
      </c>
      <c r="K424" s="156">
        <f t="shared" si="89"/>
        <v>13.592516619888666</v>
      </c>
    </row>
    <row r="425" spans="1:11" ht="12.75" outlineLevel="1">
      <c r="A425" s="110"/>
      <c r="B425" s="111">
        <v>0</v>
      </c>
      <c r="C425" s="111">
        <v>0</v>
      </c>
      <c r="D425" s="111">
        <v>0</v>
      </c>
      <c r="E425" s="111">
        <v>0</v>
      </c>
      <c r="F425" s="111">
        <v>0</v>
      </c>
      <c r="G425" s="111">
        <v>0</v>
      </c>
      <c r="H425" s="111">
        <v>0</v>
      </c>
      <c r="I425" s="111">
        <v>0</v>
      </c>
      <c r="J425" s="156"/>
      <c r="K425" s="156">
        <f t="shared" si="89"/>
        <v>0</v>
      </c>
    </row>
    <row r="426" spans="1:11" ht="12.75" outlineLevel="1">
      <c r="A426" s="110" t="s">
        <v>351</v>
      </c>
      <c r="B426" s="111">
        <v>21.732046578809456</v>
      </c>
      <c r="C426" s="111">
        <v>8.777436631600477</v>
      </c>
      <c r="D426" s="111">
        <v>7.926514386512086</v>
      </c>
      <c r="E426" s="111">
        <v>8.304</v>
      </c>
      <c r="F426" s="111">
        <v>8.1124</v>
      </c>
      <c r="G426" s="111">
        <v>7.93</v>
      </c>
      <c r="H426" s="111">
        <v>-1.94159</v>
      </c>
      <c r="I426" s="111">
        <v>5.98841</v>
      </c>
      <c r="J426" s="156">
        <f>J427</f>
        <v>5.808</v>
      </c>
      <c r="K426" s="156">
        <f t="shared" si="89"/>
        <v>11.79641</v>
      </c>
    </row>
    <row r="427" spans="1:11" ht="12.75" outlineLevel="1">
      <c r="A427" s="110" t="s">
        <v>352</v>
      </c>
      <c r="B427" s="111">
        <v>21.732046578809456</v>
      </c>
      <c r="C427" s="111">
        <v>8.777436631600477</v>
      </c>
      <c r="D427" s="111">
        <v>7.926514386512086</v>
      </c>
      <c r="E427" s="111">
        <v>8.304</v>
      </c>
      <c r="F427" s="111">
        <v>8.1124</v>
      </c>
      <c r="G427" s="111">
        <v>7.93</v>
      </c>
      <c r="H427" s="111">
        <v>-1.94159</v>
      </c>
      <c r="I427" s="111">
        <v>5.98841</v>
      </c>
      <c r="J427" s="156">
        <v>5.808</v>
      </c>
      <c r="K427" s="156">
        <f t="shared" si="89"/>
        <v>11.79641</v>
      </c>
    </row>
    <row r="428" spans="1:11" ht="12.75" outlineLevel="1">
      <c r="A428" s="110" t="s">
        <v>340</v>
      </c>
      <c r="B428" s="111">
        <v>21.732046578809456</v>
      </c>
      <c r="C428" s="111">
        <v>70.33241215343911</v>
      </c>
      <c r="D428" s="111">
        <v>72.24947376171181</v>
      </c>
      <c r="E428" s="111">
        <v>73.13</v>
      </c>
      <c r="F428" s="111">
        <v>72.41678</v>
      </c>
      <c r="G428" s="111">
        <v>72.26</v>
      </c>
      <c r="H428" s="111">
        <v>3.9340863798886714</v>
      </c>
      <c r="I428" s="111">
        <v>76.19408637988867</v>
      </c>
      <c r="J428" s="156">
        <f>J422+J426</f>
        <v>14.564</v>
      </c>
      <c r="K428" s="156">
        <f>I428+J428</f>
        <v>90.75808637988868</v>
      </c>
    </row>
    <row r="429" spans="1:11" ht="12.75" outlineLevel="1">
      <c r="A429" s="110" t="s">
        <v>353</v>
      </c>
      <c r="B429" s="111">
        <v>-148.64184167806425</v>
      </c>
      <c r="C429" s="111">
        <v>-148.64178032288166</v>
      </c>
      <c r="D429" s="111">
        <v>-148.64174964529033</v>
      </c>
      <c r="E429" s="111">
        <v>-148.64174964529033</v>
      </c>
      <c r="F429" s="111">
        <v>-148.64174964529033</v>
      </c>
      <c r="G429" s="111">
        <v>-148.64174964529033</v>
      </c>
      <c r="H429" s="111">
        <v>2.964529034215957E-05</v>
      </c>
      <c r="I429" s="111">
        <v>-148.64172</v>
      </c>
      <c r="J429" s="156"/>
      <c r="K429" s="156">
        <f t="shared" si="89"/>
        <v>-148.64172</v>
      </c>
    </row>
    <row r="430" spans="1:11" ht="12.75" outlineLevel="1">
      <c r="A430" s="110" t="s">
        <v>354</v>
      </c>
      <c r="B430" s="111">
        <v>-148.64184167806425</v>
      </c>
      <c r="C430" s="111">
        <v>-148.64178032288166</v>
      </c>
      <c r="D430" s="111">
        <v>-148.64174964529033</v>
      </c>
      <c r="E430" s="111">
        <v>-148.64174964529033</v>
      </c>
      <c r="F430" s="111">
        <v>-148.64174964529033</v>
      </c>
      <c r="G430" s="111">
        <v>-148.64174964529033</v>
      </c>
      <c r="H430" s="111">
        <v>2.964529034215957E-05</v>
      </c>
      <c r="I430" s="111">
        <v>-148.64172</v>
      </c>
      <c r="J430" s="156"/>
      <c r="K430" s="156">
        <f t="shared" si="89"/>
        <v>-148.64172</v>
      </c>
    </row>
    <row r="431" spans="1:11" ht="12.75" outlineLevel="1">
      <c r="A431" s="110" t="s">
        <v>522</v>
      </c>
      <c r="B431" s="111">
        <v>0</v>
      </c>
      <c r="C431" s="111">
        <v>0</v>
      </c>
      <c r="D431" s="111">
        <v>0</v>
      </c>
      <c r="E431" s="111">
        <v>0</v>
      </c>
      <c r="F431" s="111">
        <v>0</v>
      </c>
      <c r="G431" s="111">
        <v>0</v>
      </c>
      <c r="H431" s="111">
        <v>0</v>
      </c>
      <c r="I431" s="111">
        <v>0</v>
      </c>
      <c r="J431" s="156"/>
      <c r="K431" s="156">
        <f t="shared" si="89"/>
        <v>0</v>
      </c>
    </row>
    <row r="432" spans="1:11" ht="12.75" outlineLevel="1">
      <c r="A432" s="110" t="s">
        <v>355</v>
      </c>
      <c r="B432" s="111">
        <v>0</v>
      </c>
      <c r="C432" s="111">
        <v>0</v>
      </c>
      <c r="D432" s="111">
        <v>0</v>
      </c>
      <c r="E432" s="111">
        <v>0</v>
      </c>
      <c r="F432" s="111">
        <v>0</v>
      </c>
      <c r="G432" s="111">
        <v>0</v>
      </c>
      <c r="H432" s="111">
        <v>0</v>
      </c>
      <c r="I432" s="111">
        <v>0</v>
      </c>
      <c r="J432" s="156"/>
      <c r="K432" s="156">
        <f t="shared" si="89"/>
        <v>0</v>
      </c>
    </row>
    <row r="433" spans="1:11" ht="12.75" outlineLevel="1">
      <c r="A433" s="110" t="s">
        <v>307</v>
      </c>
      <c r="B433" s="111">
        <v>0</v>
      </c>
      <c r="C433" s="111">
        <v>0</v>
      </c>
      <c r="D433" s="111">
        <v>0</v>
      </c>
      <c r="E433" s="111">
        <v>0</v>
      </c>
      <c r="F433" s="111">
        <v>0</v>
      </c>
      <c r="G433" s="111">
        <v>0</v>
      </c>
      <c r="H433" s="111">
        <v>0</v>
      </c>
      <c r="I433" s="111">
        <v>0</v>
      </c>
      <c r="J433" s="156"/>
      <c r="K433" s="156">
        <f t="shared" si="89"/>
        <v>0</v>
      </c>
    </row>
    <row r="434" spans="1:11" ht="12.75" outlineLevel="1">
      <c r="A434" s="110" t="s">
        <v>308</v>
      </c>
      <c r="B434" s="111">
        <v>10.318922960898853</v>
      </c>
      <c r="C434" s="111">
        <v>17.105240755180038</v>
      </c>
      <c r="D434" s="111">
        <v>10.906650646146767</v>
      </c>
      <c r="E434" s="111">
        <v>29.764</v>
      </c>
      <c r="F434" s="111">
        <v>32.52128</v>
      </c>
      <c r="G434" s="111">
        <v>14.998</v>
      </c>
      <c r="H434" s="111">
        <v>2.277849999999995</v>
      </c>
      <c r="I434" s="111">
        <v>17.27585</v>
      </c>
      <c r="J434" s="156"/>
      <c r="K434" s="156">
        <f t="shared" si="89"/>
        <v>17.27585</v>
      </c>
    </row>
    <row r="435" spans="1:11" ht="12.75" outlineLevel="1">
      <c r="A435" s="110" t="s">
        <v>356</v>
      </c>
      <c r="B435" s="111">
        <v>0.24925542929454322</v>
      </c>
      <c r="C435" s="111">
        <v>0.862807255250342</v>
      </c>
      <c r="D435" s="111">
        <v>0.6135518259557987</v>
      </c>
      <c r="E435" s="111">
        <v>0.48</v>
      </c>
      <c r="F435" s="111">
        <v>0.36524</v>
      </c>
      <c r="G435" s="111">
        <v>0</v>
      </c>
      <c r="H435" s="111">
        <v>0</v>
      </c>
      <c r="I435" s="111">
        <v>0.36</v>
      </c>
      <c r="J435" s="156"/>
      <c r="K435" s="156">
        <f t="shared" si="89"/>
        <v>0.36</v>
      </c>
    </row>
    <row r="436" spans="1:11" ht="12.75" outlineLevel="1">
      <c r="A436" s="110" t="s">
        <v>357</v>
      </c>
      <c r="B436" s="111">
        <v>6.254745439903877</v>
      </c>
      <c r="C436" s="111">
        <v>9.328416397172548</v>
      </c>
      <c r="D436" s="111">
        <v>6.135518259557987</v>
      </c>
      <c r="E436" s="111">
        <v>24.446</v>
      </c>
      <c r="F436" s="111">
        <v>25.87416</v>
      </c>
      <c r="G436" s="111">
        <v>0</v>
      </c>
      <c r="H436" s="111">
        <v>0</v>
      </c>
      <c r="I436" s="111">
        <v>12.20225</v>
      </c>
      <c r="J436" s="156"/>
      <c r="K436" s="156">
        <f t="shared" si="89"/>
        <v>12.20225</v>
      </c>
    </row>
    <row r="437" spans="1:11" ht="12.75" outlineLevel="1">
      <c r="A437" s="110" t="s">
        <v>358</v>
      </c>
      <c r="B437" s="111">
        <v>2.3583398310176014</v>
      </c>
      <c r="C437" s="111">
        <v>1.6514769981976916</v>
      </c>
      <c r="D437" s="111">
        <v>1.1504096736671228</v>
      </c>
      <c r="E437" s="111">
        <v>1.885</v>
      </c>
      <c r="F437" s="111">
        <v>3.37815</v>
      </c>
      <c r="G437" s="111">
        <v>0</v>
      </c>
      <c r="H437" s="111">
        <v>0</v>
      </c>
      <c r="I437" s="111">
        <v>2.4</v>
      </c>
      <c r="J437" s="156"/>
      <c r="K437" s="156">
        <f t="shared" si="89"/>
        <v>2.4</v>
      </c>
    </row>
    <row r="438" spans="1:11" ht="12.75" outlineLevel="1">
      <c r="A438" s="110" t="s">
        <v>359</v>
      </c>
      <c r="B438" s="111">
        <v>0.08614395459716488</v>
      </c>
      <c r="C438" s="111">
        <v>3.3597625043140367</v>
      </c>
      <c r="D438" s="111">
        <v>1.1504096736671228</v>
      </c>
      <c r="E438" s="111">
        <v>0.946</v>
      </c>
      <c r="F438" s="111">
        <v>0.6875399999999999</v>
      </c>
      <c r="G438" s="111">
        <v>0</v>
      </c>
      <c r="H438" s="111">
        <v>0</v>
      </c>
      <c r="I438" s="111">
        <v>0.3</v>
      </c>
      <c r="J438" s="156"/>
      <c r="K438" s="156">
        <f t="shared" si="89"/>
        <v>0.3</v>
      </c>
    </row>
    <row r="439" spans="1:11" ht="12.75" outlineLevel="1">
      <c r="A439" s="110" t="s">
        <v>360</v>
      </c>
      <c r="B439" s="111">
        <v>0.14895887924533124</v>
      </c>
      <c r="C439" s="111">
        <v>0</v>
      </c>
      <c r="D439" s="111">
        <v>0</v>
      </c>
      <c r="E439" s="111">
        <v>0</v>
      </c>
      <c r="F439" s="111">
        <v>0</v>
      </c>
      <c r="G439" s="111">
        <v>0</v>
      </c>
      <c r="H439" s="111">
        <v>0</v>
      </c>
      <c r="I439" s="111">
        <v>0</v>
      </c>
      <c r="J439" s="156"/>
      <c r="K439" s="156">
        <f t="shared" si="89"/>
        <v>0</v>
      </c>
    </row>
    <row r="440" spans="1:11" ht="12.75" outlineLevel="1">
      <c r="A440" s="110" t="s">
        <v>3</v>
      </c>
      <c r="B440" s="111">
        <v>0.08634463717357126</v>
      </c>
      <c r="C440" s="111">
        <v>1.4127030792632265</v>
      </c>
      <c r="D440" s="111">
        <v>1.4732913220763617</v>
      </c>
      <c r="E440" s="111">
        <v>1.473</v>
      </c>
      <c r="F440" s="111">
        <v>1.4735999999999998</v>
      </c>
      <c r="G440" s="111">
        <v>0</v>
      </c>
      <c r="H440" s="111">
        <v>0</v>
      </c>
      <c r="I440" s="111">
        <v>1.4735999999999998</v>
      </c>
      <c r="J440" s="156"/>
      <c r="K440" s="156">
        <f t="shared" si="89"/>
        <v>1.4735999999999998</v>
      </c>
    </row>
    <row r="441" spans="1:11" ht="12.75" outlineLevel="1">
      <c r="A441" s="110" t="s">
        <v>314</v>
      </c>
      <c r="B441" s="111">
        <v>1.1351347896667645</v>
      </c>
      <c r="C441" s="111">
        <v>0.3834698912223742</v>
      </c>
      <c r="D441" s="111">
        <v>0.3834698912223742</v>
      </c>
      <c r="E441" s="111">
        <v>0.534</v>
      </c>
      <c r="F441" s="111">
        <v>0.7425900000000001</v>
      </c>
      <c r="G441" s="111">
        <v>0</v>
      </c>
      <c r="H441" s="111">
        <v>0</v>
      </c>
      <c r="I441" s="111">
        <v>0.54</v>
      </c>
      <c r="J441" s="156"/>
      <c r="K441" s="156">
        <f t="shared" si="89"/>
        <v>0.54</v>
      </c>
    </row>
    <row r="442" spans="1:11" ht="12.75" outlineLevel="1">
      <c r="A442" s="110" t="s">
        <v>315</v>
      </c>
      <c r="B442" s="111">
        <v>48.542494855112295</v>
      </c>
      <c r="C442" s="111">
        <v>0</v>
      </c>
      <c r="D442" s="111">
        <v>0</v>
      </c>
      <c r="E442" s="111">
        <v>0</v>
      </c>
      <c r="F442" s="111">
        <v>0</v>
      </c>
      <c r="G442" s="111">
        <v>0</v>
      </c>
      <c r="H442" s="111">
        <v>10</v>
      </c>
      <c r="I442" s="111">
        <v>10</v>
      </c>
      <c r="J442" s="156"/>
      <c r="K442" s="156">
        <f t="shared" si="89"/>
        <v>10</v>
      </c>
    </row>
    <row r="443" spans="1:11" ht="12.75" outlineLevel="1">
      <c r="A443" s="110" t="s">
        <v>361</v>
      </c>
      <c r="B443" s="111">
        <v>0</v>
      </c>
      <c r="C443" s="111">
        <v>0</v>
      </c>
      <c r="D443" s="111">
        <v>0</v>
      </c>
      <c r="E443" s="111">
        <v>0</v>
      </c>
      <c r="F443" s="111">
        <v>0</v>
      </c>
      <c r="G443" s="111">
        <v>0</v>
      </c>
      <c r="H443" s="111">
        <v>0</v>
      </c>
      <c r="I443" s="111">
        <v>10</v>
      </c>
      <c r="J443" s="156"/>
      <c r="K443" s="156">
        <f t="shared" si="89"/>
        <v>10</v>
      </c>
    </row>
    <row r="444" spans="1:11" ht="12.75" outlineLevel="1">
      <c r="A444" s="110" t="s">
        <v>362</v>
      </c>
      <c r="B444" s="111">
        <v>48.542494855112295</v>
      </c>
      <c r="C444" s="111">
        <v>0</v>
      </c>
      <c r="D444" s="111">
        <v>0</v>
      </c>
      <c r="E444" s="111">
        <v>0</v>
      </c>
      <c r="F444" s="111">
        <v>0</v>
      </c>
      <c r="G444" s="111">
        <v>0</v>
      </c>
      <c r="H444" s="111">
        <v>0</v>
      </c>
      <c r="I444" s="111">
        <v>0</v>
      </c>
      <c r="J444" s="156"/>
      <c r="K444" s="156">
        <f t="shared" si="89"/>
        <v>0</v>
      </c>
    </row>
    <row r="445" spans="1:11" ht="12.75" outlineLevel="1">
      <c r="A445" s="110" t="s">
        <v>11</v>
      </c>
      <c r="B445" s="111">
        <v>1436.2831701455907</v>
      </c>
      <c r="C445" s="111">
        <v>1709.7242519141541</v>
      </c>
      <c r="D445" s="111">
        <v>1314.0874055705394</v>
      </c>
      <c r="E445" s="111">
        <v>1654.667</v>
      </c>
      <c r="F445" s="111">
        <v>1632.0737199999999</v>
      </c>
      <c r="G445" s="111">
        <v>1416.056254559572</v>
      </c>
      <c r="H445" s="111">
        <v>81.74627544042794</v>
      </c>
      <c r="I445" s="111">
        <v>1497.80253</v>
      </c>
      <c r="J445" s="156"/>
      <c r="K445" s="156">
        <f t="shared" si="89"/>
        <v>1497.80253</v>
      </c>
    </row>
    <row r="446" spans="1:11" ht="12.75" outlineLevel="1">
      <c r="A446" s="110" t="s">
        <v>363</v>
      </c>
      <c r="B446" s="111">
        <v>61.9942990809505</v>
      </c>
      <c r="C446" s="111">
        <v>0</v>
      </c>
      <c r="D446" s="111">
        <v>0</v>
      </c>
      <c r="E446" s="111">
        <v>110.85</v>
      </c>
      <c r="F446" s="111">
        <v>110.85</v>
      </c>
      <c r="G446" s="111">
        <v>0</v>
      </c>
      <c r="H446" s="111">
        <v>0</v>
      </c>
      <c r="I446" s="111">
        <v>0</v>
      </c>
      <c r="J446" s="156"/>
      <c r="K446" s="156">
        <f t="shared" si="89"/>
        <v>0</v>
      </c>
    </row>
    <row r="447" spans="1:11" ht="12.75" outlineLevel="1">
      <c r="A447" s="110" t="s">
        <v>364</v>
      </c>
      <c r="B447" s="111">
        <v>45.60658545626526</v>
      </c>
      <c r="C447" s="111">
        <v>87.84604962100393</v>
      </c>
      <c r="D447" s="111">
        <v>0</v>
      </c>
      <c r="E447" s="111">
        <v>0.221</v>
      </c>
      <c r="F447" s="111">
        <v>0.19668</v>
      </c>
      <c r="G447" s="111">
        <v>0</v>
      </c>
      <c r="H447" s="111">
        <v>0</v>
      </c>
      <c r="I447" s="111">
        <v>48.48</v>
      </c>
      <c r="J447" s="156"/>
      <c r="K447" s="156">
        <f t="shared" si="89"/>
        <v>48.48</v>
      </c>
    </row>
    <row r="448" spans="1:11" ht="12.75" outlineLevel="1">
      <c r="A448" s="110" t="s">
        <v>365</v>
      </c>
      <c r="B448" s="111">
        <v>483.1706089501873</v>
      </c>
      <c r="C448" s="111">
        <v>647.4053148926923</v>
      </c>
      <c r="D448" s="111">
        <v>508.73672235501647</v>
      </c>
      <c r="E448" s="111">
        <v>618.811</v>
      </c>
      <c r="F448" s="111">
        <v>607.5256999999999</v>
      </c>
      <c r="G448" s="111">
        <v>569.7974666419542</v>
      </c>
      <c r="H448" s="111">
        <v>0</v>
      </c>
      <c r="I448" s="111">
        <v>573.0677</v>
      </c>
      <c r="J448" s="156"/>
      <c r="K448" s="156">
        <f t="shared" si="89"/>
        <v>573.0677</v>
      </c>
    </row>
    <row r="449" spans="1:11" ht="12.75" outlineLevel="1">
      <c r="A449" s="110" t="s">
        <v>366</v>
      </c>
      <c r="B449" s="111">
        <v>843.6965858397352</v>
      </c>
      <c r="C449" s="111">
        <v>956.808827476896</v>
      </c>
      <c r="D449" s="111">
        <v>805.3506832155228</v>
      </c>
      <c r="E449" s="111">
        <v>923.766</v>
      </c>
      <c r="F449" s="111">
        <v>912.4804</v>
      </c>
      <c r="G449" s="111">
        <v>846.2587879176178</v>
      </c>
      <c r="H449" s="111">
        <v>0</v>
      </c>
      <c r="I449" s="111">
        <v>876.1178299999999</v>
      </c>
      <c r="J449" s="156"/>
      <c r="K449" s="156">
        <f t="shared" si="89"/>
        <v>876.1178299999999</v>
      </c>
    </row>
    <row r="450" spans="1:11" ht="12.75" outlineLevel="1">
      <c r="A450" s="110" t="s">
        <v>367</v>
      </c>
      <c r="B450" s="111">
        <v>1.8150908184525714</v>
      </c>
      <c r="C450" s="111">
        <v>0.6135518259557987</v>
      </c>
      <c r="D450" s="111">
        <v>0</v>
      </c>
      <c r="E450" s="111">
        <v>0.24</v>
      </c>
      <c r="F450" s="111">
        <v>0.24</v>
      </c>
      <c r="G450" s="111">
        <v>0</v>
      </c>
      <c r="H450" s="111">
        <v>0</v>
      </c>
      <c r="I450" s="111">
        <v>0</v>
      </c>
      <c r="J450" s="156"/>
      <c r="K450" s="156">
        <f t="shared" si="89"/>
        <v>0</v>
      </c>
    </row>
    <row r="451" spans="1:11" ht="12.75" outlineLevel="1">
      <c r="A451" s="110" t="s">
        <v>368</v>
      </c>
      <c r="B451" s="111">
        <v>0</v>
      </c>
      <c r="C451" s="111">
        <v>0.22778111538609028</v>
      </c>
      <c r="D451" s="111">
        <v>0</v>
      </c>
      <c r="E451" s="111">
        <v>0.163</v>
      </c>
      <c r="F451" s="111">
        <v>0.16486</v>
      </c>
      <c r="G451" s="111">
        <v>0</v>
      </c>
      <c r="H451" s="111">
        <v>0</v>
      </c>
      <c r="I451" s="111">
        <v>0.137</v>
      </c>
      <c r="J451" s="156"/>
      <c r="K451" s="156">
        <f t="shared" si="89"/>
        <v>0.137</v>
      </c>
    </row>
    <row r="452" spans="1:11" ht="12.75" outlineLevel="1">
      <c r="A452" s="110" t="s">
        <v>369</v>
      </c>
      <c r="B452" s="111">
        <v>0</v>
      </c>
      <c r="C452" s="111">
        <v>16.822726982219777</v>
      </c>
      <c r="D452" s="111">
        <v>0</v>
      </c>
      <c r="E452" s="111">
        <v>0.616</v>
      </c>
      <c r="F452" s="111">
        <v>0.6160800000000001</v>
      </c>
      <c r="G452" s="111">
        <v>0</v>
      </c>
      <c r="H452" s="111">
        <v>0</v>
      </c>
      <c r="I452" s="111">
        <v>0</v>
      </c>
      <c r="J452" s="156"/>
      <c r="K452" s="156">
        <f t="shared" si="89"/>
        <v>0</v>
      </c>
    </row>
    <row r="453" spans="1:11" ht="12.75" outlineLevel="1">
      <c r="A453" s="110" t="s">
        <v>349</v>
      </c>
      <c r="B453" s="111">
        <v>1495.1445879616017</v>
      </c>
      <c r="C453" s="111">
        <v>1726.8294926693338</v>
      </c>
      <c r="D453" s="111">
        <v>1324.994056216686</v>
      </c>
      <c r="E453" s="111">
        <v>1684.431</v>
      </c>
      <c r="F453" s="111">
        <v>1664.595</v>
      </c>
      <c r="G453" s="111">
        <v>1431.0542545595722</v>
      </c>
      <c r="H453" s="111">
        <v>94.02412544042804</v>
      </c>
      <c r="I453" s="111">
        <v>1525.07838</v>
      </c>
      <c r="J453" s="156"/>
      <c r="K453" s="156">
        <f t="shared" si="89"/>
        <v>1525.07838</v>
      </c>
    </row>
    <row r="454" spans="1:11" ht="12.75" outlineLevel="1">
      <c r="A454" s="110" t="s">
        <v>350</v>
      </c>
      <c r="B454" s="111">
        <v>1175.59526478596</v>
      </c>
      <c r="C454" s="111">
        <v>1386.2297553462095</v>
      </c>
      <c r="D454" s="111">
        <v>1039.6860181188729</v>
      </c>
      <c r="E454" s="111">
        <f>E453-E533</f>
        <v>1199.303</v>
      </c>
      <c r="F454" s="111">
        <f>F453-F533</f>
        <v>1188.10186</v>
      </c>
      <c r="G454" s="111">
        <v>1261.602254559572</v>
      </c>
      <c r="H454" s="111">
        <f>H453-H533</f>
        <v>-465.734266186647</v>
      </c>
      <c r="I454" s="111">
        <f>I453-I533</f>
        <v>795.8679883729249</v>
      </c>
      <c r="J454" s="156"/>
      <c r="K454" s="156">
        <f t="shared" si="89"/>
        <v>795.8679883729249</v>
      </c>
    </row>
    <row r="455" spans="1:11" ht="12.75" outlineLevel="1">
      <c r="A455" s="110" t="s">
        <v>321</v>
      </c>
      <c r="B455" s="111">
        <v>0</v>
      </c>
      <c r="C455" s="111">
        <v>0</v>
      </c>
      <c r="D455" s="111">
        <v>0</v>
      </c>
      <c r="E455" s="111">
        <v>0</v>
      </c>
      <c r="F455" s="111">
        <v>0</v>
      </c>
      <c r="G455" s="111">
        <v>0</v>
      </c>
      <c r="H455" s="111">
        <v>0</v>
      </c>
      <c r="I455" s="111">
        <v>795.8679883729251</v>
      </c>
      <c r="J455" s="156"/>
      <c r="K455" s="156">
        <f t="shared" si="89"/>
        <v>795.8679883729251</v>
      </c>
    </row>
    <row r="456" spans="1:11" ht="12.75" outlineLevel="1">
      <c r="A456" s="110"/>
      <c r="B456" s="111">
        <v>0</v>
      </c>
      <c r="C456" s="111">
        <v>0</v>
      </c>
      <c r="D456" s="111">
        <v>0</v>
      </c>
      <c r="E456" s="111">
        <v>0</v>
      </c>
      <c r="F456" s="111">
        <v>0</v>
      </c>
      <c r="G456" s="111">
        <v>0</v>
      </c>
      <c r="H456" s="111">
        <v>0</v>
      </c>
      <c r="I456" s="111">
        <v>0</v>
      </c>
      <c r="J456" s="156"/>
      <c r="K456" s="156">
        <f t="shared" si="89"/>
        <v>0</v>
      </c>
    </row>
    <row r="457" spans="1:11" ht="12.75" outlineLevel="1">
      <c r="A457" s="110" t="s">
        <v>370</v>
      </c>
      <c r="B457" s="111">
        <v>28.687663134482893</v>
      </c>
      <c r="C457" s="111">
        <v>29.694443521276188</v>
      </c>
      <c r="D457" s="111">
        <v>28.3966367134074</v>
      </c>
      <c r="E457" s="111">
        <v>31.208</v>
      </c>
      <c r="F457" s="111">
        <v>31.01786</v>
      </c>
      <c r="G457" s="111">
        <v>22.462</v>
      </c>
      <c r="H457" s="111">
        <v>11.062171666666677</v>
      </c>
      <c r="I457" s="111">
        <v>33.524171666666675</v>
      </c>
      <c r="J457" s="156">
        <v>-1.616</v>
      </c>
      <c r="K457" s="156">
        <f t="shared" si="89"/>
        <v>31.908171666666675</v>
      </c>
    </row>
    <row r="458" spans="1:11" ht="12.75" outlineLevel="1">
      <c r="A458" s="110" t="s">
        <v>323</v>
      </c>
      <c r="B458" s="111">
        <v>11.482622422762773</v>
      </c>
      <c r="C458" s="111">
        <v>10.145143353827669</v>
      </c>
      <c r="D458" s="111">
        <v>10.461234006109954</v>
      </c>
      <c r="E458" s="111">
        <v>10.693</v>
      </c>
      <c r="F458" s="111">
        <v>10.68195</v>
      </c>
      <c r="G458" s="111">
        <v>10.462</v>
      </c>
      <c r="H458" s="111">
        <v>0.9219599999999991</v>
      </c>
      <c r="I458" s="111">
        <v>11.383959999999998</v>
      </c>
      <c r="J458" s="156"/>
      <c r="K458" s="156">
        <f t="shared" si="89"/>
        <v>11.383959999999998</v>
      </c>
    </row>
    <row r="459" spans="1:11" ht="12.75" outlineLevel="1">
      <c r="A459" s="110" t="s">
        <v>324</v>
      </c>
      <c r="B459" s="111">
        <v>9.596483581097491</v>
      </c>
      <c r="C459" s="111">
        <v>12.480544015952347</v>
      </c>
      <c r="D459" s="111">
        <v>8.847166285327162</v>
      </c>
      <c r="E459" s="111">
        <v>12.876</v>
      </c>
      <c r="F459" s="111">
        <v>12.70912</v>
      </c>
      <c r="G459" s="111">
        <v>12</v>
      </c>
      <c r="H459" s="111">
        <v>0.44421166666666434</v>
      </c>
      <c r="I459" s="111">
        <v>12.444211666666664</v>
      </c>
      <c r="J459" s="156"/>
      <c r="K459" s="156">
        <f t="shared" si="89"/>
        <v>12.444211666666664</v>
      </c>
    </row>
    <row r="460" spans="1:11" ht="12.75" outlineLevel="1">
      <c r="A460" s="110" t="s">
        <v>326</v>
      </c>
      <c r="B460" s="111">
        <v>7.608557130622628</v>
      </c>
      <c r="C460" s="111">
        <v>7.068756151496172</v>
      </c>
      <c r="D460" s="111">
        <v>9.088236421970269</v>
      </c>
      <c r="E460" s="111">
        <v>7.639</v>
      </c>
      <c r="F460" s="111">
        <v>7.62679</v>
      </c>
      <c r="G460" s="111">
        <v>0</v>
      </c>
      <c r="H460" s="111">
        <v>9.696</v>
      </c>
      <c r="I460" s="111">
        <v>9.696</v>
      </c>
      <c r="J460" s="156">
        <v>-1.616</v>
      </c>
      <c r="K460" s="156">
        <f t="shared" si="89"/>
        <v>8.08</v>
      </c>
    </row>
    <row r="461" spans="1:11" ht="12.75" outlineLevel="1">
      <c r="A461" s="110"/>
      <c r="B461" s="111">
        <v>0</v>
      </c>
      <c r="C461" s="111">
        <v>0</v>
      </c>
      <c r="D461" s="111">
        <v>0</v>
      </c>
      <c r="E461" s="111">
        <v>0</v>
      </c>
      <c r="F461" s="111">
        <v>0</v>
      </c>
      <c r="G461" s="111">
        <v>0</v>
      </c>
      <c r="H461" s="111">
        <v>0</v>
      </c>
      <c r="I461" s="111">
        <v>0</v>
      </c>
      <c r="J461" s="156"/>
      <c r="K461" s="156">
        <f t="shared" si="89"/>
        <v>0</v>
      </c>
    </row>
    <row r="462" spans="1:11" ht="12.75" outlineLevel="1">
      <c r="A462" s="110" t="s">
        <v>371</v>
      </c>
      <c r="B462" s="111">
        <v>0</v>
      </c>
      <c r="C462" s="111">
        <v>0.6391164853706236</v>
      </c>
      <c r="D462" s="111">
        <v>0.6391164853706236</v>
      </c>
      <c r="E462" s="111">
        <v>0.639</v>
      </c>
      <c r="F462" s="111">
        <v>0.64</v>
      </c>
      <c r="G462" s="111">
        <v>0.64</v>
      </c>
      <c r="H462" s="111">
        <v>0</v>
      </c>
      <c r="I462" s="111">
        <v>0.64</v>
      </c>
      <c r="J462" s="156"/>
      <c r="K462" s="156">
        <f t="shared" si="89"/>
        <v>0.64</v>
      </c>
    </row>
    <row r="463" spans="1:11" ht="12.75" outlineLevel="1">
      <c r="A463" s="110" t="s">
        <v>372</v>
      </c>
      <c r="B463" s="111">
        <v>0</v>
      </c>
      <c r="C463" s="111">
        <v>0.6391164853706236</v>
      </c>
      <c r="D463" s="111">
        <v>0.6391164853706236</v>
      </c>
      <c r="E463" s="111">
        <v>0.639</v>
      </c>
      <c r="F463" s="111">
        <v>0.64</v>
      </c>
      <c r="G463" s="111">
        <v>0.64</v>
      </c>
      <c r="H463" s="111">
        <v>0</v>
      </c>
      <c r="I463" s="111">
        <v>0.64</v>
      </c>
      <c r="J463" s="156"/>
      <c r="K463" s="156">
        <f t="shared" si="89"/>
        <v>0.64</v>
      </c>
    </row>
    <row r="464" spans="1:11" ht="12.75" outlineLevel="1">
      <c r="A464" s="110"/>
      <c r="B464" s="111">
        <v>0</v>
      </c>
      <c r="C464" s="111">
        <v>0</v>
      </c>
      <c r="D464" s="111">
        <v>0</v>
      </c>
      <c r="E464" s="111">
        <v>0</v>
      </c>
      <c r="F464" s="111">
        <v>0</v>
      </c>
      <c r="G464" s="111">
        <v>0</v>
      </c>
      <c r="H464" s="111">
        <v>0</v>
      </c>
      <c r="I464" s="111">
        <v>0</v>
      </c>
      <c r="J464" s="156"/>
      <c r="K464" s="156">
        <f t="shared" si="89"/>
        <v>0</v>
      </c>
    </row>
    <row r="465" spans="1:11" ht="12.75" outlineLevel="1">
      <c r="A465" s="110" t="s">
        <v>373</v>
      </c>
      <c r="B465" s="111">
        <v>13.028549333401507</v>
      </c>
      <c r="C465" s="111">
        <v>0</v>
      </c>
      <c r="D465" s="111">
        <v>0</v>
      </c>
      <c r="E465" s="111">
        <v>1.959</v>
      </c>
      <c r="F465" s="111">
        <v>1.95876</v>
      </c>
      <c r="G465" s="111">
        <v>0</v>
      </c>
      <c r="H465" s="111">
        <v>0</v>
      </c>
      <c r="I465" s="111">
        <v>0</v>
      </c>
      <c r="J465" s="156"/>
      <c r="K465" s="156">
        <f t="shared" si="89"/>
        <v>0</v>
      </c>
    </row>
    <row r="466" spans="1:11" ht="12.75" outlineLevel="1">
      <c r="A466" s="110" t="s">
        <v>374</v>
      </c>
      <c r="B466" s="111">
        <v>0</v>
      </c>
      <c r="C466" s="111">
        <v>0</v>
      </c>
      <c r="D466" s="111">
        <v>0</v>
      </c>
      <c r="E466" s="111">
        <v>1.959</v>
      </c>
      <c r="F466" s="111">
        <v>1.95876</v>
      </c>
      <c r="G466" s="111">
        <v>0</v>
      </c>
      <c r="H466" s="111">
        <v>0</v>
      </c>
      <c r="I466" s="111">
        <v>0</v>
      </c>
      <c r="J466" s="156"/>
      <c r="K466" s="156">
        <f aca="true" t="shared" si="90" ref="K466:K528">I466+J466</f>
        <v>0</v>
      </c>
    </row>
    <row r="467" spans="1:11" ht="12.75" outlineLevel="1">
      <c r="A467" s="110" t="s">
        <v>374</v>
      </c>
      <c r="B467" s="111">
        <v>0</v>
      </c>
      <c r="C467" s="111">
        <v>0</v>
      </c>
      <c r="D467" s="111">
        <v>0</v>
      </c>
      <c r="E467" s="111">
        <v>1.959</v>
      </c>
      <c r="F467" s="111">
        <v>1.95876</v>
      </c>
      <c r="G467" s="111">
        <v>0</v>
      </c>
      <c r="H467" s="111">
        <v>0</v>
      </c>
      <c r="I467" s="111">
        <v>0</v>
      </c>
      <c r="J467" s="156"/>
      <c r="K467" s="156">
        <f t="shared" si="90"/>
        <v>0</v>
      </c>
    </row>
    <row r="468" spans="1:11" ht="12.75" outlineLevel="1">
      <c r="A468" s="110" t="s">
        <v>324</v>
      </c>
      <c r="B468" s="111">
        <v>13.028549333401507</v>
      </c>
      <c r="C468" s="111">
        <v>0</v>
      </c>
      <c r="D468" s="111">
        <v>0</v>
      </c>
      <c r="E468" s="111">
        <v>0</v>
      </c>
      <c r="F468" s="111">
        <v>0</v>
      </c>
      <c r="G468" s="111">
        <v>0</v>
      </c>
      <c r="H468" s="111">
        <v>0</v>
      </c>
      <c r="I468" s="111">
        <v>0</v>
      </c>
      <c r="J468" s="156"/>
      <c r="K468" s="156">
        <f t="shared" si="90"/>
        <v>0</v>
      </c>
    </row>
    <row r="469" spans="1:11" ht="12.75" outlineLevel="1">
      <c r="A469" s="110"/>
      <c r="B469" s="111">
        <v>0</v>
      </c>
      <c r="C469" s="111">
        <v>0</v>
      </c>
      <c r="D469" s="111">
        <v>0</v>
      </c>
      <c r="E469" s="111">
        <v>0</v>
      </c>
      <c r="F469" s="111">
        <v>0</v>
      </c>
      <c r="G469" s="111">
        <v>0</v>
      </c>
      <c r="H469" s="111">
        <v>0</v>
      </c>
      <c r="I469" s="111">
        <v>0</v>
      </c>
      <c r="J469" s="156"/>
      <c r="K469" s="156">
        <f t="shared" si="90"/>
        <v>0</v>
      </c>
    </row>
    <row r="470" spans="1:11" ht="12.75" outlineLevel="1">
      <c r="A470" s="110" t="s">
        <v>375</v>
      </c>
      <c r="B470" s="111">
        <v>0</v>
      </c>
      <c r="C470" s="111">
        <v>1.2782329707412472</v>
      </c>
      <c r="D470" s="111">
        <v>1.2782329707412472</v>
      </c>
      <c r="E470" s="111">
        <v>1.278</v>
      </c>
      <c r="F470" s="111">
        <v>1.27823</v>
      </c>
      <c r="G470" s="111">
        <v>1.28</v>
      </c>
      <c r="H470" s="111">
        <v>0.59123</v>
      </c>
      <c r="I470" s="111">
        <v>1.87123</v>
      </c>
      <c r="J470" s="156"/>
      <c r="K470" s="156">
        <f t="shared" si="90"/>
        <v>1.87123</v>
      </c>
    </row>
    <row r="471" spans="1:11" ht="12.75" outlineLevel="1">
      <c r="A471" s="110" t="s">
        <v>372</v>
      </c>
      <c r="B471" s="111">
        <v>0</v>
      </c>
      <c r="C471" s="111">
        <v>1.2782329707412472</v>
      </c>
      <c r="D471" s="111">
        <v>1.2782329707412472</v>
      </c>
      <c r="E471" s="111">
        <v>1.278</v>
      </c>
      <c r="F471" s="111">
        <v>1.27823</v>
      </c>
      <c r="G471" s="111">
        <v>1.28</v>
      </c>
      <c r="H471" s="111">
        <v>0.59123</v>
      </c>
      <c r="I471" s="111">
        <v>1.87123</v>
      </c>
      <c r="J471" s="156"/>
      <c r="K471" s="156">
        <f t="shared" si="90"/>
        <v>1.87123</v>
      </c>
    </row>
    <row r="472" spans="1:11" ht="12.75" outlineLevel="1">
      <c r="A472" s="110" t="s">
        <v>376</v>
      </c>
      <c r="B472" s="111">
        <v>0</v>
      </c>
      <c r="C472" s="111">
        <v>1.2782329707412472</v>
      </c>
      <c r="D472" s="111">
        <v>1.2782329707412472</v>
      </c>
      <c r="E472" s="111">
        <v>1.278</v>
      </c>
      <c r="F472" s="111">
        <v>1.27823</v>
      </c>
      <c r="G472" s="111">
        <v>0</v>
      </c>
      <c r="H472" s="111">
        <v>0</v>
      </c>
      <c r="I472" s="111">
        <v>1.87123</v>
      </c>
      <c r="J472" s="156"/>
      <c r="K472" s="156">
        <f t="shared" si="90"/>
        <v>1.87123</v>
      </c>
    </row>
    <row r="473" spans="1:11" ht="12.75" outlineLevel="1">
      <c r="A473" s="110"/>
      <c r="B473" s="111">
        <v>0</v>
      </c>
      <c r="C473" s="111">
        <v>0</v>
      </c>
      <c r="D473" s="111">
        <v>0</v>
      </c>
      <c r="E473" s="111">
        <v>0</v>
      </c>
      <c r="F473" s="111">
        <v>0</v>
      </c>
      <c r="G473" s="111">
        <v>0</v>
      </c>
      <c r="H473" s="111">
        <v>0</v>
      </c>
      <c r="I473" s="111">
        <v>0</v>
      </c>
      <c r="J473" s="156"/>
      <c r="K473" s="156">
        <f t="shared" si="90"/>
        <v>0</v>
      </c>
    </row>
    <row r="474" spans="1:11" ht="12.75" outlineLevel="1">
      <c r="A474" s="110" t="s">
        <v>377</v>
      </c>
      <c r="B474" s="111">
        <v>15.67617693300781</v>
      </c>
      <c r="C474" s="111">
        <v>0</v>
      </c>
      <c r="D474" s="111">
        <v>0</v>
      </c>
      <c r="E474" s="111">
        <v>0</v>
      </c>
      <c r="F474" s="111">
        <v>0</v>
      </c>
      <c r="G474" s="111">
        <v>0</v>
      </c>
      <c r="H474" s="111">
        <v>0</v>
      </c>
      <c r="I474" s="111">
        <v>0</v>
      </c>
      <c r="J474" s="156"/>
      <c r="K474" s="156">
        <f t="shared" si="90"/>
        <v>0</v>
      </c>
    </row>
    <row r="475" spans="1:11" ht="12.75" outlineLevel="1">
      <c r="A475" s="110" t="s">
        <v>378</v>
      </c>
      <c r="B475" s="111">
        <v>2.674410415042246</v>
      </c>
      <c r="C475" s="111">
        <v>0</v>
      </c>
      <c r="D475" s="111">
        <v>0</v>
      </c>
      <c r="E475" s="111">
        <v>0</v>
      </c>
      <c r="F475" s="111">
        <v>0</v>
      </c>
      <c r="G475" s="111">
        <v>0</v>
      </c>
      <c r="H475" s="111">
        <v>0</v>
      </c>
      <c r="I475" s="111">
        <v>0</v>
      </c>
      <c r="J475" s="156"/>
      <c r="K475" s="156">
        <f t="shared" si="90"/>
        <v>0</v>
      </c>
    </row>
    <row r="476" spans="1:11" ht="12.75" outlineLevel="1">
      <c r="A476" s="110" t="s">
        <v>324</v>
      </c>
      <c r="B476" s="111">
        <v>13.001766517965565</v>
      </c>
      <c r="C476" s="111">
        <v>0</v>
      </c>
      <c r="D476" s="111">
        <v>0</v>
      </c>
      <c r="E476" s="111">
        <v>0</v>
      </c>
      <c r="F476" s="111">
        <v>0</v>
      </c>
      <c r="G476" s="111">
        <v>0</v>
      </c>
      <c r="H476" s="111">
        <v>0</v>
      </c>
      <c r="I476" s="111">
        <v>0</v>
      </c>
      <c r="J476" s="156"/>
      <c r="K476" s="156">
        <f t="shared" si="90"/>
        <v>0</v>
      </c>
    </row>
    <row r="477" spans="1:11" ht="12.75" outlineLevel="1">
      <c r="A477" s="110"/>
      <c r="B477" s="111">
        <v>0</v>
      </c>
      <c r="C477" s="111">
        <v>0</v>
      </c>
      <c r="D477" s="111">
        <v>0</v>
      </c>
      <c r="E477" s="111">
        <v>0</v>
      </c>
      <c r="F477" s="111">
        <v>0</v>
      </c>
      <c r="G477" s="111">
        <v>0</v>
      </c>
      <c r="H477" s="111">
        <v>0</v>
      </c>
      <c r="I477" s="111">
        <v>0</v>
      </c>
      <c r="J477" s="156"/>
      <c r="K477" s="156">
        <f t="shared" si="90"/>
        <v>0</v>
      </c>
    </row>
    <row r="478" spans="1:11" ht="12.75" outlineLevel="1">
      <c r="A478" s="110" t="s">
        <v>379</v>
      </c>
      <c r="B478" s="111">
        <v>92.90420794293968</v>
      </c>
      <c r="C478" s="111">
        <v>84.2633639257091</v>
      </c>
      <c r="D478" s="111">
        <v>65.26561336009101</v>
      </c>
      <c r="E478" s="111">
        <v>62.578</v>
      </c>
      <c r="F478" s="111">
        <v>60.40932</v>
      </c>
      <c r="G478" s="111">
        <v>65.26</v>
      </c>
      <c r="H478" s="111">
        <v>15.231551508156802</v>
      </c>
      <c r="I478" s="111">
        <v>80.4915515081568</v>
      </c>
      <c r="J478" s="156">
        <f>K478-I478</f>
        <v>0.4054484918432024</v>
      </c>
      <c r="K478" s="156">
        <v>80.897</v>
      </c>
    </row>
    <row r="479" spans="1:11" ht="12.75" outlineLevel="1">
      <c r="A479" s="110" t="s">
        <v>323</v>
      </c>
      <c r="B479" s="111">
        <v>58.473917656232025</v>
      </c>
      <c r="C479" s="111">
        <v>55.70884409392456</v>
      </c>
      <c r="D479" s="111">
        <v>53.498876561042024</v>
      </c>
      <c r="E479" s="111">
        <v>50.814</v>
      </c>
      <c r="F479" s="111">
        <v>50.633669999999995</v>
      </c>
      <c r="G479" s="111">
        <v>53.5</v>
      </c>
      <c r="H479" s="111">
        <v>11.661375359999997</v>
      </c>
      <c r="I479" s="111">
        <v>65.16137536</v>
      </c>
      <c r="J479" s="156"/>
      <c r="K479" s="156">
        <f t="shared" si="90"/>
        <v>65.16137536</v>
      </c>
    </row>
    <row r="480" spans="1:11" ht="12.75" outlineLevel="1">
      <c r="A480" s="110" t="s">
        <v>324</v>
      </c>
      <c r="B480" s="111">
        <v>34.398334462439124</v>
      </c>
      <c r="C480" s="111">
        <v>28.40880127312004</v>
      </c>
      <c r="D480" s="111">
        <v>11.702825150511929</v>
      </c>
      <c r="E480" s="111">
        <v>11.642</v>
      </c>
      <c r="F480" s="111">
        <v>9.68618</v>
      </c>
      <c r="G480" s="111">
        <v>11.76</v>
      </c>
      <c r="H480" s="111">
        <v>3.4644411481567876</v>
      </c>
      <c r="I480" s="111">
        <v>15.224441148156787</v>
      </c>
      <c r="J480" s="156">
        <f>K480-I480</f>
        <v>0.40555885184321383</v>
      </c>
      <c r="K480" s="156">
        <v>15.63</v>
      </c>
    </row>
    <row r="481" spans="1:11" ht="12.75" outlineLevel="1">
      <c r="A481" s="110" t="s">
        <v>326</v>
      </c>
      <c r="B481" s="111">
        <v>0.031955824268531184</v>
      </c>
      <c r="C481" s="111">
        <v>0.1457185586645022</v>
      </c>
      <c r="D481" s="111">
        <v>0.06391164853706237</v>
      </c>
      <c r="E481" s="111">
        <v>0.122</v>
      </c>
      <c r="F481" s="111">
        <v>0.08947</v>
      </c>
      <c r="G481" s="111">
        <v>0</v>
      </c>
      <c r="H481" s="111">
        <v>0.105735</v>
      </c>
      <c r="I481" s="111">
        <v>0.105735</v>
      </c>
      <c r="J481" s="156"/>
      <c r="K481" s="156">
        <f t="shared" si="90"/>
        <v>0.105735</v>
      </c>
    </row>
    <row r="482" spans="1:11" ht="12.75" outlineLevel="1">
      <c r="A482" s="110"/>
      <c r="B482" s="111">
        <v>0</v>
      </c>
      <c r="C482" s="111">
        <v>0</v>
      </c>
      <c r="D482" s="111">
        <v>0</v>
      </c>
      <c r="E482" s="111">
        <v>0</v>
      </c>
      <c r="F482" s="111">
        <v>0</v>
      </c>
      <c r="G482" s="111">
        <v>0</v>
      </c>
      <c r="H482" s="111">
        <v>0</v>
      </c>
      <c r="I482" s="111">
        <v>0</v>
      </c>
      <c r="J482" s="156"/>
      <c r="K482" s="156">
        <f t="shared" si="90"/>
        <v>0</v>
      </c>
    </row>
    <row r="483" spans="1:11" ht="12.75" outlineLevel="1">
      <c r="A483" s="110" t="s">
        <v>380</v>
      </c>
      <c r="B483" s="111">
        <v>9.245906458911202</v>
      </c>
      <c r="C483" s="111">
        <v>20.16163255915023</v>
      </c>
      <c r="D483" s="111">
        <v>28</v>
      </c>
      <c r="E483" s="111">
        <v>28</v>
      </c>
      <c r="F483" s="111">
        <v>28</v>
      </c>
      <c r="G483" s="111">
        <v>15</v>
      </c>
      <c r="H483" s="111">
        <v>0</v>
      </c>
      <c r="I483" s="111">
        <v>15</v>
      </c>
      <c r="J483" s="156"/>
      <c r="K483" s="156">
        <f t="shared" si="90"/>
        <v>15</v>
      </c>
    </row>
    <row r="484" spans="1:11" ht="12.75" outlineLevel="1">
      <c r="A484" s="110" t="s">
        <v>372</v>
      </c>
      <c r="B484" s="111">
        <v>9.245906458911202</v>
      </c>
      <c r="C484" s="111">
        <v>20.16163255915023</v>
      </c>
      <c r="D484" s="111">
        <v>28</v>
      </c>
      <c r="E484" s="111">
        <v>28</v>
      </c>
      <c r="F484" s="111">
        <v>28</v>
      </c>
      <c r="G484" s="111">
        <v>15</v>
      </c>
      <c r="H484" s="111">
        <v>0</v>
      </c>
      <c r="I484" s="111">
        <v>15</v>
      </c>
      <c r="J484" s="156"/>
      <c r="K484" s="156">
        <f t="shared" si="90"/>
        <v>15</v>
      </c>
    </row>
    <row r="485" spans="1:11" ht="12.75" outlineLevel="1">
      <c r="A485" s="110"/>
      <c r="B485" s="111">
        <v>0</v>
      </c>
      <c r="C485" s="111">
        <v>0</v>
      </c>
      <c r="D485" s="111">
        <v>0</v>
      </c>
      <c r="E485" s="111">
        <v>0</v>
      </c>
      <c r="F485" s="111">
        <v>0</v>
      </c>
      <c r="G485" s="111">
        <v>0</v>
      </c>
      <c r="H485" s="111">
        <v>0</v>
      </c>
      <c r="I485" s="111">
        <v>0</v>
      </c>
      <c r="J485" s="156"/>
      <c r="K485" s="156">
        <f t="shared" si="90"/>
        <v>0</v>
      </c>
    </row>
    <row r="486" spans="1:11" ht="12.75" outlineLevel="1">
      <c r="A486" s="110" t="s">
        <v>381</v>
      </c>
      <c r="B486" s="111">
        <v>19.218352229877418</v>
      </c>
      <c r="C486" s="111">
        <v>16.875301982539337</v>
      </c>
      <c r="D486" s="111">
        <v>17.682397453759926</v>
      </c>
      <c r="E486" s="111">
        <v>17.682</v>
      </c>
      <c r="F486" s="111">
        <v>15.928540000000002</v>
      </c>
      <c r="G486" s="111">
        <v>18</v>
      </c>
      <c r="H486" s="111">
        <v>-0.317625763041171</v>
      </c>
      <c r="I486" s="111">
        <v>17.68237423695883</v>
      </c>
      <c r="J486" s="156"/>
      <c r="K486" s="156">
        <f t="shared" si="90"/>
        <v>17.68237423695883</v>
      </c>
    </row>
    <row r="487" spans="1:11" ht="12.75" outlineLevel="1">
      <c r="A487" s="110" t="s">
        <v>324</v>
      </c>
      <c r="B487" s="111">
        <v>19.210222029067015</v>
      </c>
      <c r="C487" s="111">
        <v>16.875301982539337</v>
      </c>
      <c r="D487" s="111">
        <v>17.682397453759926</v>
      </c>
      <c r="E487" s="111">
        <v>17.682</v>
      </c>
      <c r="F487" s="111">
        <v>15.928540000000002</v>
      </c>
      <c r="G487" s="111">
        <v>18</v>
      </c>
      <c r="H487" s="111">
        <v>-0.317625763041171</v>
      </c>
      <c r="I487" s="111">
        <v>17.68237423695883</v>
      </c>
      <c r="J487" s="156"/>
      <c r="K487" s="156">
        <f t="shared" si="90"/>
        <v>17.68237423695883</v>
      </c>
    </row>
    <row r="488" spans="1:11" ht="12.75" outlineLevel="1">
      <c r="A488" s="110"/>
      <c r="B488" s="111">
        <v>0</v>
      </c>
      <c r="C488" s="111">
        <v>0</v>
      </c>
      <c r="D488" s="111">
        <v>0</v>
      </c>
      <c r="E488" s="111">
        <v>0</v>
      </c>
      <c r="F488" s="111">
        <v>0</v>
      </c>
      <c r="G488" s="111">
        <v>0</v>
      </c>
      <c r="H488" s="111">
        <v>0</v>
      </c>
      <c r="I488" s="111">
        <v>0</v>
      </c>
      <c r="J488" s="156"/>
      <c r="K488" s="156">
        <f t="shared" si="90"/>
        <v>0</v>
      </c>
    </row>
    <row r="489" spans="1:11" ht="12.75" outlineLevel="1">
      <c r="A489" s="110" t="s">
        <v>382</v>
      </c>
      <c r="B489" s="111">
        <v>106.27984354428438</v>
      </c>
      <c r="C489" s="111">
        <v>155.11048406682602</v>
      </c>
      <c r="D489" s="111">
        <v>120.24018918775792</v>
      </c>
      <c r="E489" s="111">
        <v>315.478</v>
      </c>
      <c r="F489" s="111">
        <v>312.15103000000005</v>
      </c>
      <c r="G489" s="111">
        <v>23</v>
      </c>
      <c r="H489" s="111">
        <v>506.13026</v>
      </c>
      <c r="I489" s="111">
        <v>529.13026</v>
      </c>
      <c r="J489" s="156">
        <v>437.575</v>
      </c>
      <c r="K489" s="156">
        <f t="shared" si="90"/>
        <v>966.70526</v>
      </c>
    </row>
    <row r="490" spans="1:11" ht="12.75" outlineLevel="1">
      <c r="A490" s="110" t="s">
        <v>374</v>
      </c>
      <c r="B490" s="111">
        <v>63.50523436401519</v>
      </c>
      <c r="C490" s="111">
        <v>130.24260861784668</v>
      </c>
      <c r="D490" s="111">
        <v>117.83276521066385</v>
      </c>
      <c r="E490" s="111">
        <v>283.214</v>
      </c>
      <c r="F490" s="111">
        <v>283.21371999999997</v>
      </c>
      <c r="G490" s="111">
        <v>23</v>
      </c>
      <c r="H490" s="111">
        <v>502.80357</v>
      </c>
      <c r="I490" s="111">
        <v>525.8035699999999</v>
      </c>
      <c r="J490" s="156">
        <v>437.575</v>
      </c>
      <c r="K490" s="156">
        <f t="shared" si="90"/>
        <v>963.3785699999999</v>
      </c>
    </row>
    <row r="491" spans="1:11" ht="12.75" outlineLevel="1">
      <c r="A491" s="110" t="s">
        <v>374</v>
      </c>
      <c r="B491" s="111">
        <v>63.50523436401519</v>
      </c>
      <c r="C491" s="111">
        <v>130.24260861784668</v>
      </c>
      <c r="D491" s="111">
        <v>117.83276521066385</v>
      </c>
      <c r="E491" s="111">
        <v>283.214</v>
      </c>
      <c r="F491" s="111">
        <v>283.21371999999997</v>
      </c>
      <c r="G491" s="111">
        <v>0</v>
      </c>
      <c r="H491" s="111">
        <v>0</v>
      </c>
      <c r="I491" s="111">
        <v>525.8035699999999</v>
      </c>
      <c r="J491" s="156"/>
      <c r="K491" s="156">
        <f t="shared" si="90"/>
        <v>525.8035699999999</v>
      </c>
    </row>
    <row r="492" spans="1:11" ht="12.75" outlineLevel="1">
      <c r="A492" s="110" t="s">
        <v>383</v>
      </c>
      <c r="B492" s="111">
        <v>45.69682870399959</v>
      </c>
      <c r="C492" s="111">
        <v>35.07726918308131</v>
      </c>
      <c r="D492" s="111">
        <v>22.960025713648538</v>
      </c>
      <c r="E492" s="111">
        <v>31.188</v>
      </c>
      <c r="F492" s="111">
        <v>31.188</v>
      </c>
      <c r="G492" s="111">
        <v>0</v>
      </c>
      <c r="H492" s="111">
        <v>0</v>
      </c>
      <c r="I492" s="111">
        <v>40.255</v>
      </c>
      <c r="J492" s="156"/>
      <c r="K492" s="156">
        <f t="shared" si="90"/>
        <v>40.255</v>
      </c>
    </row>
    <row r="493" spans="1:11" ht="12.75" outlineLevel="1">
      <c r="A493" s="110" t="s">
        <v>384</v>
      </c>
      <c r="B493" s="111">
        <v>17.808405660015595</v>
      </c>
      <c r="C493" s="111">
        <v>40.96097554740327</v>
      </c>
      <c r="D493" s="111">
        <v>0</v>
      </c>
      <c r="E493" s="111">
        <v>0</v>
      </c>
      <c r="F493" s="111">
        <v>0</v>
      </c>
      <c r="G493" s="111">
        <v>0</v>
      </c>
      <c r="H493" s="111">
        <v>0</v>
      </c>
      <c r="I493" s="111">
        <v>0</v>
      </c>
      <c r="J493" s="156"/>
      <c r="K493" s="156">
        <f t="shared" si="90"/>
        <v>0</v>
      </c>
    </row>
    <row r="494" spans="1:11" ht="12.75" outlineLevel="1">
      <c r="A494" s="110" t="s">
        <v>385</v>
      </c>
      <c r="B494" s="111">
        <v>0</v>
      </c>
      <c r="C494" s="111">
        <v>34.44019787046388</v>
      </c>
      <c r="D494" s="111">
        <v>0</v>
      </c>
      <c r="E494" s="111">
        <v>0</v>
      </c>
      <c r="F494" s="111">
        <v>0</v>
      </c>
      <c r="G494" s="111">
        <v>0</v>
      </c>
      <c r="H494" s="111">
        <v>0</v>
      </c>
      <c r="I494" s="111">
        <v>0</v>
      </c>
      <c r="J494" s="156"/>
      <c r="K494" s="156">
        <f t="shared" si="90"/>
        <v>0</v>
      </c>
    </row>
    <row r="495" spans="1:11" ht="12.75" outlineLevel="1">
      <c r="A495" s="110" t="s">
        <v>386</v>
      </c>
      <c r="B495" s="111">
        <v>0</v>
      </c>
      <c r="C495" s="111">
        <v>13.793731545511486</v>
      </c>
      <c r="D495" s="111">
        <f aca="true" t="shared" si="91" ref="D495:I495">D496+D498+D499</f>
        <v>65.08475999999999</v>
      </c>
      <c r="E495" s="111">
        <f t="shared" si="91"/>
        <v>88.44800000000001</v>
      </c>
      <c r="F495" s="111">
        <f t="shared" si="91"/>
        <v>88.44800000000001</v>
      </c>
      <c r="G495" s="111">
        <f t="shared" si="91"/>
        <v>0</v>
      </c>
      <c r="H495" s="111">
        <f t="shared" si="91"/>
        <v>0</v>
      </c>
      <c r="I495" s="111">
        <f t="shared" si="91"/>
        <v>0</v>
      </c>
      <c r="J495" s="156"/>
      <c r="K495" s="156">
        <f t="shared" si="90"/>
        <v>0</v>
      </c>
    </row>
    <row r="496" spans="1:11" ht="12.75" outlineLevel="1">
      <c r="A496" s="110" t="s">
        <v>387</v>
      </c>
      <c r="B496" s="111">
        <v>0</v>
      </c>
      <c r="C496" s="111">
        <v>0</v>
      </c>
      <c r="D496" s="111">
        <v>43.84896</v>
      </c>
      <c r="E496" s="111">
        <v>56.558</v>
      </c>
      <c r="F496" s="111">
        <v>56.558</v>
      </c>
      <c r="G496" s="111">
        <v>0</v>
      </c>
      <c r="H496" s="111">
        <v>0</v>
      </c>
      <c r="I496" s="111">
        <v>0</v>
      </c>
      <c r="J496" s="156"/>
      <c r="K496" s="156">
        <f t="shared" si="90"/>
        <v>0</v>
      </c>
    </row>
    <row r="497" spans="1:11" ht="12.75" outlineLevel="1">
      <c r="A497" s="110" t="s">
        <v>388</v>
      </c>
      <c r="B497" s="111">
        <v>0</v>
      </c>
      <c r="C497" s="111">
        <v>0</v>
      </c>
      <c r="D497" s="111">
        <v>0</v>
      </c>
      <c r="E497" s="111">
        <v>0</v>
      </c>
      <c r="F497" s="111">
        <v>0</v>
      </c>
      <c r="G497" s="111">
        <v>0</v>
      </c>
      <c r="H497" s="111">
        <v>0</v>
      </c>
      <c r="I497" s="111">
        <v>0</v>
      </c>
      <c r="J497" s="156"/>
      <c r="K497" s="156">
        <f t="shared" si="90"/>
        <v>0</v>
      </c>
    </row>
    <row r="498" spans="1:11" ht="12.75" outlineLevel="1">
      <c r="A498" s="110" t="s">
        <v>389</v>
      </c>
      <c r="B498" s="111">
        <v>0</v>
      </c>
      <c r="C498" s="111">
        <v>0</v>
      </c>
      <c r="D498" s="111">
        <v>21.235799999999998</v>
      </c>
      <c r="E498" s="111">
        <v>30.89</v>
      </c>
      <c r="F498" s="111">
        <v>30.89</v>
      </c>
      <c r="G498" s="111">
        <v>0</v>
      </c>
      <c r="H498" s="111">
        <v>0</v>
      </c>
      <c r="I498" s="111">
        <v>0</v>
      </c>
      <c r="J498" s="156"/>
      <c r="K498" s="156">
        <f t="shared" si="90"/>
        <v>0</v>
      </c>
    </row>
    <row r="499" spans="1:11" ht="12.75" outlineLevel="1">
      <c r="A499" s="110" t="s">
        <v>390</v>
      </c>
      <c r="B499" s="111">
        <v>0</v>
      </c>
      <c r="C499" s="111">
        <v>0</v>
      </c>
      <c r="D499" s="111">
        <v>0</v>
      </c>
      <c r="E499" s="111">
        <v>1</v>
      </c>
      <c r="F499" s="111">
        <v>1</v>
      </c>
      <c r="G499" s="111">
        <v>0</v>
      </c>
      <c r="H499" s="111">
        <v>0</v>
      </c>
      <c r="I499" s="111">
        <v>0</v>
      </c>
      <c r="J499" s="156"/>
      <c r="K499" s="156">
        <f t="shared" si="90"/>
        <v>0</v>
      </c>
    </row>
    <row r="500" spans="1:11" ht="12.75" outlineLevel="1">
      <c r="A500" s="110" t="s">
        <v>391</v>
      </c>
      <c r="B500" s="111">
        <v>0</v>
      </c>
      <c r="C500" s="111">
        <v>0</v>
      </c>
      <c r="D500" s="111">
        <f aca="true" t="shared" si="92" ref="D500:I500">D501+D502+D503</f>
        <v>29.78797949701533</v>
      </c>
      <c r="E500" s="111">
        <f t="shared" si="92"/>
        <v>24.802</v>
      </c>
      <c r="F500" s="111">
        <f t="shared" si="92"/>
        <v>24.802</v>
      </c>
      <c r="G500" s="111">
        <f t="shared" si="92"/>
        <v>0</v>
      </c>
      <c r="H500" s="111">
        <f t="shared" si="92"/>
        <v>0</v>
      </c>
      <c r="I500" s="111">
        <f t="shared" si="92"/>
        <v>58.6</v>
      </c>
      <c r="J500" s="156"/>
      <c r="K500" s="156">
        <f t="shared" si="90"/>
        <v>58.6</v>
      </c>
    </row>
    <row r="501" spans="1:11" ht="12.75" outlineLevel="1">
      <c r="A501" s="110" t="s">
        <v>392</v>
      </c>
      <c r="B501" s="111">
        <v>0</v>
      </c>
      <c r="C501" s="111">
        <v>0</v>
      </c>
      <c r="D501" s="111">
        <v>0</v>
      </c>
      <c r="E501" s="111">
        <v>6.7</v>
      </c>
      <c r="F501" s="111">
        <v>6.7</v>
      </c>
      <c r="G501" s="111">
        <v>0</v>
      </c>
      <c r="H501" s="111">
        <v>0</v>
      </c>
      <c r="I501" s="111">
        <v>3.6</v>
      </c>
      <c r="J501" s="156"/>
      <c r="K501" s="156">
        <f t="shared" si="90"/>
        <v>3.6</v>
      </c>
    </row>
    <row r="502" spans="1:11" ht="12.75" outlineLevel="1">
      <c r="A502" s="110" t="s">
        <v>393</v>
      </c>
      <c r="B502" s="111">
        <v>0</v>
      </c>
      <c r="C502" s="111">
        <v>0</v>
      </c>
      <c r="D502" s="111">
        <v>29.78797949701533</v>
      </c>
      <c r="E502" s="111">
        <v>18.102</v>
      </c>
      <c r="F502" s="111">
        <v>18.102</v>
      </c>
      <c r="G502" s="111">
        <v>0</v>
      </c>
      <c r="H502" s="111">
        <v>0</v>
      </c>
      <c r="I502" s="111">
        <v>0</v>
      </c>
      <c r="J502" s="156"/>
      <c r="K502" s="156">
        <f t="shared" si="90"/>
        <v>0</v>
      </c>
    </row>
    <row r="503" spans="1:11" ht="12.75" outlineLevel="1">
      <c r="A503" s="110" t="s">
        <v>394</v>
      </c>
      <c r="B503" s="111">
        <v>0</v>
      </c>
      <c r="C503" s="111">
        <v>0</v>
      </c>
      <c r="D503" s="111">
        <v>0</v>
      </c>
      <c r="E503" s="111">
        <v>0</v>
      </c>
      <c r="F503" s="111">
        <v>0</v>
      </c>
      <c r="G503" s="111">
        <v>0</v>
      </c>
      <c r="H503" s="111">
        <v>0</v>
      </c>
      <c r="I503" s="111">
        <v>55</v>
      </c>
      <c r="J503" s="156"/>
      <c r="K503" s="156">
        <f t="shared" si="90"/>
        <v>55</v>
      </c>
    </row>
    <row r="504" spans="1:11" ht="12.75" outlineLevel="1">
      <c r="A504" s="110" t="s">
        <v>395</v>
      </c>
      <c r="B504" s="111">
        <v>0</v>
      </c>
      <c r="C504" s="111">
        <v>0</v>
      </c>
      <c r="D504" s="111">
        <f aca="true" t="shared" si="93" ref="D504:I504">D505+D506+D507</f>
        <v>0</v>
      </c>
      <c r="E504" s="111">
        <f t="shared" si="93"/>
        <v>8.988</v>
      </c>
      <c r="F504" s="111">
        <f t="shared" si="93"/>
        <v>8.988</v>
      </c>
      <c r="G504" s="111">
        <f t="shared" si="93"/>
        <v>0</v>
      </c>
      <c r="H504" s="111">
        <f t="shared" si="93"/>
        <v>0</v>
      </c>
      <c r="I504" s="111">
        <f t="shared" si="93"/>
        <v>9.03874</v>
      </c>
      <c r="J504" s="156"/>
      <c r="K504" s="156">
        <f t="shared" si="90"/>
        <v>9.03874</v>
      </c>
    </row>
    <row r="505" spans="1:11" ht="12.75" outlineLevel="1">
      <c r="A505" s="110" t="s">
        <v>396</v>
      </c>
      <c r="B505" s="111">
        <v>0</v>
      </c>
      <c r="C505" s="111">
        <v>0</v>
      </c>
      <c r="D505" s="111">
        <v>0</v>
      </c>
      <c r="E505" s="111">
        <v>2.9</v>
      </c>
      <c r="F505" s="111">
        <v>2.9</v>
      </c>
      <c r="G505" s="111">
        <v>0</v>
      </c>
      <c r="H505" s="111">
        <v>0</v>
      </c>
      <c r="I505" s="111">
        <v>0</v>
      </c>
      <c r="J505" s="156"/>
      <c r="K505" s="156">
        <f t="shared" si="90"/>
        <v>0</v>
      </c>
    </row>
    <row r="506" spans="1:11" ht="12.75" outlineLevel="1">
      <c r="A506" s="110" t="s">
        <v>397</v>
      </c>
      <c r="B506" s="111">
        <v>0</v>
      </c>
      <c r="C506" s="111">
        <v>0</v>
      </c>
      <c r="D506" s="111">
        <v>0</v>
      </c>
      <c r="E506" s="111">
        <v>6.088</v>
      </c>
      <c r="F506" s="111">
        <v>6.088</v>
      </c>
      <c r="G506" s="111">
        <v>0</v>
      </c>
      <c r="H506" s="111">
        <v>0</v>
      </c>
      <c r="I506" s="111">
        <v>0</v>
      </c>
      <c r="J506" s="156"/>
      <c r="K506" s="156">
        <f t="shared" si="90"/>
        <v>0</v>
      </c>
    </row>
    <row r="507" spans="1:11" ht="12.75" outlineLevel="1">
      <c r="A507" s="110" t="s">
        <v>398</v>
      </c>
      <c r="B507" s="111">
        <v>0</v>
      </c>
      <c r="C507" s="111">
        <v>0</v>
      </c>
      <c r="D507" s="111">
        <v>0</v>
      </c>
      <c r="E507" s="111">
        <v>0</v>
      </c>
      <c r="F507" s="111">
        <v>0</v>
      </c>
      <c r="G507" s="111">
        <v>0</v>
      </c>
      <c r="H507" s="111">
        <v>0</v>
      </c>
      <c r="I507" s="111">
        <v>9.03874</v>
      </c>
      <c r="J507" s="156"/>
      <c r="K507" s="156">
        <f t="shared" si="90"/>
        <v>9.03874</v>
      </c>
    </row>
    <row r="508" spans="1:11" ht="12.75" outlineLevel="1">
      <c r="A508" s="110" t="s">
        <v>399</v>
      </c>
      <c r="B508" s="111">
        <v>0</v>
      </c>
      <c r="C508" s="111">
        <v>0</v>
      </c>
      <c r="D508" s="111">
        <f aca="true" t="shared" si="94" ref="D508:I508">D509+D510+D511+D512</f>
        <v>29.78797949701533</v>
      </c>
      <c r="E508" s="111">
        <f t="shared" si="94"/>
        <v>29.788</v>
      </c>
      <c r="F508" s="111">
        <f t="shared" si="94"/>
        <v>29.78772</v>
      </c>
      <c r="G508" s="111">
        <f t="shared" si="94"/>
        <v>0</v>
      </c>
      <c r="H508" s="111">
        <f t="shared" si="94"/>
        <v>0</v>
      </c>
      <c r="I508" s="111">
        <f t="shared" si="94"/>
        <v>79.85283</v>
      </c>
      <c r="J508" s="156"/>
      <c r="K508" s="156">
        <f t="shared" si="90"/>
        <v>79.85283</v>
      </c>
    </row>
    <row r="509" spans="1:11" ht="12.75" outlineLevel="1">
      <c r="A509" s="110" t="s">
        <v>400</v>
      </c>
      <c r="B509" s="111">
        <v>0</v>
      </c>
      <c r="C509" s="111">
        <v>0</v>
      </c>
      <c r="D509" s="111">
        <v>19.28796032364859</v>
      </c>
      <c r="E509" s="111">
        <v>19.288</v>
      </c>
      <c r="F509" s="111">
        <v>19.28772</v>
      </c>
      <c r="G509" s="111">
        <v>0</v>
      </c>
      <c r="H509" s="111">
        <v>0</v>
      </c>
      <c r="I509" s="111">
        <v>0</v>
      </c>
      <c r="J509" s="156"/>
      <c r="K509" s="156">
        <f t="shared" si="90"/>
        <v>0</v>
      </c>
    </row>
    <row r="510" spans="1:11" ht="12.75" outlineLevel="1">
      <c r="A510" s="110" t="s">
        <v>401</v>
      </c>
      <c r="B510" s="111">
        <v>0</v>
      </c>
      <c r="C510" s="111">
        <v>0</v>
      </c>
      <c r="D510" s="111">
        <v>1</v>
      </c>
      <c r="E510" s="111">
        <v>0</v>
      </c>
      <c r="F510" s="111">
        <v>0</v>
      </c>
      <c r="G510" s="111">
        <v>0</v>
      </c>
      <c r="H510" s="111">
        <v>0</v>
      </c>
      <c r="I510" s="111">
        <v>0</v>
      </c>
      <c r="J510" s="156"/>
      <c r="K510" s="156">
        <f t="shared" si="90"/>
        <v>0</v>
      </c>
    </row>
    <row r="511" spans="1:11" ht="12.75" outlineLevel="1">
      <c r="A511" s="110" t="s">
        <v>402</v>
      </c>
      <c r="B511" s="111">
        <v>0</v>
      </c>
      <c r="C511" s="111">
        <v>0</v>
      </c>
      <c r="D511" s="111">
        <v>9.500019173366738</v>
      </c>
      <c r="E511" s="111">
        <v>10.5</v>
      </c>
      <c r="F511" s="111">
        <v>10.5</v>
      </c>
      <c r="G511" s="111">
        <v>0</v>
      </c>
      <c r="H511" s="111">
        <v>0</v>
      </c>
      <c r="I511" s="111">
        <v>0</v>
      </c>
      <c r="J511" s="156"/>
      <c r="K511" s="156">
        <f t="shared" si="90"/>
        <v>0</v>
      </c>
    </row>
    <row r="512" spans="1:11" ht="12.75" outlineLevel="1">
      <c r="A512" s="110" t="s">
        <v>403</v>
      </c>
      <c r="B512" s="111">
        <v>0</v>
      </c>
      <c r="C512" s="111">
        <v>0</v>
      </c>
      <c r="D512" s="111">
        <v>0</v>
      </c>
      <c r="E512" s="111">
        <v>0</v>
      </c>
      <c r="F512" s="111">
        <v>0</v>
      </c>
      <c r="G512" s="111">
        <v>0</v>
      </c>
      <c r="H512" s="111">
        <v>0</v>
      </c>
      <c r="I512" s="111">
        <v>79.85283</v>
      </c>
      <c r="J512" s="156"/>
      <c r="K512" s="156">
        <f t="shared" si="90"/>
        <v>79.85283</v>
      </c>
    </row>
    <row r="513" spans="1:11" ht="12.75" outlineLevel="1">
      <c r="A513" s="110" t="s">
        <v>404</v>
      </c>
      <c r="B513" s="111">
        <v>0</v>
      </c>
      <c r="C513" s="111">
        <v>0</v>
      </c>
      <c r="D513" s="111">
        <f aca="true" t="shared" si="95" ref="D513:I513">D514+D515</f>
        <v>0</v>
      </c>
      <c r="E513" s="111">
        <f t="shared" si="95"/>
        <v>100</v>
      </c>
      <c r="F513" s="111">
        <f t="shared" si="95"/>
        <v>100</v>
      </c>
      <c r="G513" s="111">
        <f t="shared" si="95"/>
        <v>0</v>
      </c>
      <c r="H513" s="111">
        <f t="shared" si="95"/>
        <v>0</v>
      </c>
      <c r="I513" s="111">
        <f t="shared" si="95"/>
        <v>338.057</v>
      </c>
      <c r="J513" s="156">
        <v>437.575</v>
      </c>
      <c r="K513" s="156">
        <f t="shared" si="90"/>
        <v>775.6320000000001</v>
      </c>
    </row>
    <row r="514" spans="1:11" ht="12.75" outlineLevel="1">
      <c r="A514" s="110" t="s">
        <v>405</v>
      </c>
      <c r="B514" s="111">
        <v>0</v>
      </c>
      <c r="C514" s="111">
        <v>5.9704344713867545</v>
      </c>
      <c r="D514" s="111">
        <v>0</v>
      </c>
      <c r="E514" s="111">
        <v>0</v>
      </c>
      <c r="F514" s="111">
        <v>0</v>
      </c>
      <c r="G514" s="111">
        <v>0</v>
      </c>
      <c r="H514" s="111">
        <v>0</v>
      </c>
      <c r="I514" s="111">
        <v>0</v>
      </c>
      <c r="J514" s="156"/>
      <c r="K514" s="156">
        <f t="shared" si="90"/>
        <v>0</v>
      </c>
    </row>
    <row r="515" spans="1:11" ht="12.75" outlineLevel="1">
      <c r="A515" s="110" t="s">
        <v>406</v>
      </c>
      <c r="B515" s="111">
        <v>0</v>
      </c>
      <c r="C515" s="111">
        <v>0</v>
      </c>
      <c r="D515" s="111">
        <v>0</v>
      </c>
      <c r="E515" s="111">
        <v>100</v>
      </c>
      <c r="F515" s="111">
        <v>100</v>
      </c>
      <c r="G515" s="111">
        <v>0</v>
      </c>
      <c r="H515" s="111">
        <v>0</v>
      </c>
      <c r="I515" s="111">
        <v>338.057</v>
      </c>
      <c r="J515" s="156">
        <v>437.575</v>
      </c>
      <c r="K515" s="156">
        <f t="shared" si="90"/>
        <v>775.6320000000001</v>
      </c>
    </row>
    <row r="516" spans="1:11" ht="12.75" outlineLevel="1">
      <c r="A516" s="110" t="s">
        <v>372</v>
      </c>
      <c r="B516" s="111">
        <v>37.6616772973042</v>
      </c>
      <c r="C516" s="111">
        <v>24.867875448979333</v>
      </c>
      <c r="D516" s="111">
        <v>2.4074239770940653</v>
      </c>
      <c r="E516" s="111">
        <v>32.264</v>
      </c>
      <c r="F516" s="111">
        <v>28.93731</v>
      </c>
      <c r="G516" s="111">
        <v>0</v>
      </c>
      <c r="H516" s="111">
        <v>3.32669</v>
      </c>
      <c r="I516" s="111">
        <v>3.32669</v>
      </c>
      <c r="J516" s="156"/>
      <c r="K516" s="156">
        <f t="shared" si="90"/>
        <v>3.32669</v>
      </c>
    </row>
    <row r="517" spans="1:11" ht="12.75" outlineLevel="1">
      <c r="A517" s="110" t="s">
        <v>407</v>
      </c>
      <c r="B517" s="111">
        <v>37.6616772973042</v>
      </c>
      <c r="C517" s="111">
        <v>24.867875448979333</v>
      </c>
      <c r="D517" s="111">
        <v>2.4074239770940653</v>
      </c>
      <c r="E517" s="111">
        <v>32.264</v>
      </c>
      <c r="F517" s="111">
        <v>28.93731</v>
      </c>
      <c r="G517" s="111">
        <v>0</v>
      </c>
      <c r="H517" s="111">
        <v>0</v>
      </c>
      <c r="I517" s="111">
        <v>3.32669</v>
      </c>
      <c r="J517" s="156"/>
      <c r="K517" s="156">
        <f t="shared" si="90"/>
        <v>3.32669</v>
      </c>
    </row>
    <row r="518" spans="1:11" ht="12.75" outlineLevel="1">
      <c r="A518" s="110" t="s">
        <v>324</v>
      </c>
      <c r="B518" s="111">
        <v>5.112931882964989</v>
      </c>
      <c r="C518" s="111">
        <v>0</v>
      </c>
      <c r="D518" s="111">
        <v>0</v>
      </c>
      <c r="E518" s="111">
        <v>0</v>
      </c>
      <c r="F518" s="111">
        <v>0</v>
      </c>
      <c r="G518" s="111">
        <v>0</v>
      </c>
      <c r="H518" s="111">
        <v>0</v>
      </c>
      <c r="I518" s="111">
        <v>0</v>
      </c>
      <c r="J518" s="156"/>
      <c r="K518" s="156">
        <f t="shared" si="90"/>
        <v>0</v>
      </c>
    </row>
    <row r="519" spans="1:11" ht="12.75" outlineLevel="1">
      <c r="A519" s="110"/>
      <c r="B519" s="111">
        <v>0</v>
      </c>
      <c r="C519" s="111">
        <v>0</v>
      </c>
      <c r="D519" s="111">
        <v>0</v>
      </c>
      <c r="E519" s="111">
        <v>0</v>
      </c>
      <c r="F519" s="111">
        <v>0</v>
      </c>
      <c r="G519" s="111">
        <v>0</v>
      </c>
      <c r="H519" s="111">
        <v>0</v>
      </c>
      <c r="I519" s="111">
        <v>0</v>
      </c>
      <c r="J519" s="156"/>
      <c r="K519" s="156">
        <f t="shared" si="90"/>
        <v>0</v>
      </c>
    </row>
    <row r="520" spans="1:11" ht="12.75" outlineLevel="1">
      <c r="A520" s="110" t="s">
        <v>408</v>
      </c>
      <c r="B520" s="111">
        <v>19.42547454399039</v>
      </c>
      <c r="C520" s="111">
        <v>15.80572264901001</v>
      </c>
      <c r="D520" s="111">
        <v>16.50586900668516</v>
      </c>
      <c r="E520" s="111">
        <v>19.006</v>
      </c>
      <c r="F520" s="111">
        <v>17.8094</v>
      </c>
      <c r="G520" s="111">
        <v>16.51</v>
      </c>
      <c r="H520" s="111">
        <v>3.7229942152927795</v>
      </c>
      <c r="I520" s="111">
        <v>20.23299421529278</v>
      </c>
      <c r="J520" s="156"/>
      <c r="K520" s="156">
        <f t="shared" si="90"/>
        <v>20.23299421529278</v>
      </c>
    </row>
    <row r="521" spans="1:11" ht="12.75" outlineLevel="1">
      <c r="A521" s="110" t="s">
        <v>324</v>
      </c>
      <c r="B521" s="111">
        <v>19.42547454399039</v>
      </c>
      <c r="C521" s="111">
        <v>15.80572264901001</v>
      </c>
      <c r="D521" s="111">
        <v>16.50586900668516</v>
      </c>
      <c r="E521" s="111">
        <v>19.006</v>
      </c>
      <c r="F521" s="111">
        <v>17.8094</v>
      </c>
      <c r="G521" s="111">
        <v>16.51</v>
      </c>
      <c r="H521" s="111">
        <v>3.7229942152927795</v>
      </c>
      <c r="I521" s="111">
        <v>20.23299421529278</v>
      </c>
      <c r="J521" s="156"/>
      <c r="K521" s="156">
        <f t="shared" si="90"/>
        <v>20.23299421529278</v>
      </c>
    </row>
    <row r="522" spans="1:11" ht="12.75" outlineLevel="1">
      <c r="A522" s="110"/>
      <c r="B522" s="111">
        <v>0</v>
      </c>
      <c r="C522" s="111">
        <v>0</v>
      </c>
      <c r="D522" s="111">
        <v>0</v>
      </c>
      <c r="E522" s="111">
        <v>0</v>
      </c>
      <c r="F522" s="111">
        <v>0</v>
      </c>
      <c r="G522" s="111">
        <v>0</v>
      </c>
      <c r="H522" s="111">
        <v>0</v>
      </c>
      <c r="I522" s="111">
        <v>0</v>
      </c>
      <c r="J522" s="156"/>
      <c r="K522" s="156">
        <f t="shared" si="90"/>
        <v>0</v>
      </c>
    </row>
    <row r="523" spans="1:11" ht="12.75" outlineLevel="1">
      <c r="A523" s="110" t="s">
        <v>409</v>
      </c>
      <c r="B523" s="111">
        <v>15.083149054746718</v>
      </c>
      <c r="C523" s="111">
        <v>16.77143916250176</v>
      </c>
      <c r="D523" s="111">
        <v>7.299982919999999</v>
      </c>
      <c r="E523" s="111">
        <v>7.3</v>
      </c>
      <c r="F523" s="111">
        <v>7.3</v>
      </c>
      <c r="G523" s="111">
        <v>7.3</v>
      </c>
      <c r="H523" s="111">
        <v>2.401</v>
      </c>
      <c r="I523" s="111">
        <v>9.701</v>
      </c>
      <c r="J523" s="156"/>
      <c r="K523" s="156">
        <f t="shared" si="90"/>
        <v>9.701</v>
      </c>
    </row>
    <row r="524" spans="1:11" ht="12.75" outlineLevel="1">
      <c r="A524" s="110" t="s">
        <v>374</v>
      </c>
      <c r="B524" s="111">
        <v>15.083149054746718</v>
      </c>
      <c r="C524" s="111">
        <v>16.77143916250176</v>
      </c>
      <c r="D524" s="111">
        <v>7.299982919999999</v>
      </c>
      <c r="E524" s="111">
        <v>7.3</v>
      </c>
      <c r="F524" s="111">
        <v>7.3</v>
      </c>
      <c r="G524" s="111">
        <v>7.3</v>
      </c>
      <c r="H524" s="111">
        <v>2.401</v>
      </c>
      <c r="I524" s="111">
        <v>9.701</v>
      </c>
      <c r="J524" s="156"/>
      <c r="K524" s="156">
        <f t="shared" si="90"/>
        <v>9.701</v>
      </c>
    </row>
    <row r="525" spans="1:11" ht="12.75" outlineLevel="1">
      <c r="A525" s="110" t="s">
        <v>374</v>
      </c>
      <c r="B525" s="111">
        <v>15.083149054746718</v>
      </c>
      <c r="C525" s="111">
        <v>16.77143916250176</v>
      </c>
      <c r="D525" s="111">
        <v>7.299982919999999</v>
      </c>
      <c r="E525" s="111">
        <v>7.3</v>
      </c>
      <c r="F525" s="111">
        <v>7.3</v>
      </c>
      <c r="G525" s="111">
        <v>0</v>
      </c>
      <c r="H525" s="111">
        <v>0</v>
      </c>
      <c r="I525" s="111">
        <v>9.701</v>
      </c>
      <c r="J525" s="156"/>
      <c r="K525" s="156">
        <f t="shared" si="90"/>
        <v>9.701</v>
      </c>
    </row>
    <row r="526" spans="1:11" ht="12.75" outlineLevel="1">
      <c r="A526" s="110" t="s">
        <v>383</v>
      </c>
      <c r="B526" s="111">
        <v>15.083149054746718</v>
      </c>
      <c r="C526" s="111">
        <v>7.679623688213415</v>
      </c>
      <c r="D526" s="111">
        <v>7.299982919999999</v>
      </c>
      <c r="E526" s="111">
        <v>7.3</v>
      </c>
      <c r="F526" s="111">
        <v>7.3</v>
      </c>
      <c r="G526" s="111">
        <v>0</v>
      </c>
      <c r="H526" s="111">
        <v>0</v>
      </c>
      <c r="I526" s="111">
        <v>9.701</v>
      </c>
      <c r="J526" s="156"/>
      <c r="K526" s="156">
        <f t="shared" si="90"/>
        <v>9.701</v>
      </c>
    </row>
    <row r="527" spans="1:11" ht="12.75" outlineLevel="1">
      <c r="A527" s="110" t="s">
        <v>410</v>
      </c>
      <c r="B527" s="111">
        <v>0</v>
      </c>
      <c r="C527" s="111">
        <v>9.091815474288344</v>
      </c>
      <c r="D527" s="111">
        <v>0</v>
      </c>
      <c r="E527" s="111">
        <v>0</v>
      </c>
      <c r="F527" s="111">
        <v>0</v>
      </c>
      <c r="G527" s="111">
        <v>0</v>
      </c>
      <c r="H527" s="111">
        <v>0</v>
      </c>
      <c r="I527" s="111">
        <v>0</v>
      </c>
      <c r="J527" s="156"/>
      <c r="K527" s="156">
        <f t="shared" si="90"/>
        <v>0</v>
      </c>
    </row>
    <row r="528" spans="1:11" ht="12.75" outlineLevel="1">
      <c r="A528" s="110"/>
      <c r="B528" s="111">
        <v>0</v>
      </c>
      <c r="C528" s="111">
        <v>0</v>
      </c>
      <c r="D528" s="111">
        <v>0</v>
      </c>
      <c r="E528" s="111">
        <v>0</v>
      </c>
      <c r="F528" s="111">
        <v>0</v>
      </c>
      <c r="G528" s="111">
        <v>0</v>
      </c>
      <c r="H528" s="111">
        <v>0</v>
      </c>
      <c r="I528" s="111">
        <v>0</v>
      </c>
      <c r="J528" s="156"/>
      <c r="K528" s="156">
        <f t="shared" si="90"/>
        <v>0</v>
      </c>
    </row>
    <row r="529" spans="1:11" ht="12.75" outlineLevel="1">
      <c r="A529" s="110" t="s">
        <v>411</v>
      </c>
      <c r="B529" s="111">
        <v>0</v>
      </c>
      <c r="C529" s="111">
        <v>0</v>
      </c>
      <c r="D529" s="111">
        <v>0</v>
      </c>
      <c r="E529" s="111">
        <v>0</v>
      </c>
      <c r="F529" s="111">
        <v>0</v>
      </c>
      <c r="G529" s="111">
        <v>0</v>
      </c>
      <c r="H529" s="111">
        <v>20.93681</v>
      </c>
      <c r="I529" s="111">
        <v>20.93681</v>
      </c>
      <c r="J529" s="156">
        <f>K529-I529</f>
        <v>1.050189999999997</v>
      </c>
      <c r="K529" s="156">
        <v>21.987</v>
      </c>
    </row>
    <row r="530" spans="1:11" ht="12.75" outlineLevel="1">
      <c r="A530" s="110" t="s">
        <v>378</v>
      </c>
      <c r="B530" s="111">
        <v>2.674410415042246</v>
      </c>
      <c r="C530" s="111">
        <v>0</v>
      </c>
      <c r="D530" s="111">
        <v>0</v>
      </c>
      <c r="E530" s="111">
        <v>0</v>
      </c>
      <c r="F530" s="111">
        <v>0</v>
      </c>
      <c r="G530" s="111">
        <v>0</v>
      </c>
      <c r="H530" s="111">
        <v>10</v>
      </c>
      <c r="I530" s="111">
        <v>10</v>
      </c>
      <c r="J530" s="156">
        <f>K530-I530</f>
        <v>1.0500000000000007</v>
      </c>
      <c r="K530" s="156">
        <v>11.05</v>
      </c>
    </row>
    <row r="531" spans="1:11" ht="12.75" outlineLevel="1">
      <c r="A531" s="110" t="s">
        <v>372</v>
      </c>
      <c r="B531" s="111">
        <v>0</v>
      </c>
      <c r="C531" s="111">
        <v>0</v>
      </c>
      <c r="D531" s="111">
        <v>0</v>
      </c>
      <c r="E531" s="111">
        <v>0</v>
      </c>
      <c r="F531" s="111">
        <v>0</v>
      </c>
      <c r="G531" s="111">
        <v>0</v>
      </c>
      <c r="H531" s="111">
        <v>10.93681</v>
      </c>
      <c r="I531" s="111">
        <v>10.93681</v>
      </c>
      <c r="J531" s="156"/>
      <c r="K531" s="156">
        <f aca="true" t="shared" si="96" ref="K531:K593">I531+J531</f>
        <v>10.93681</v>
      </c>
    </row>
    <row r="532" spans="1:11" ht="12.75" outlineLevel="1">
      <c r="A532" s="110"/>
      <c r="B532" s="111">
        <v>0</v>
      </c>
      <c r="C532" s="111">
        <v>0</v>
      </c>
      <c r="D532" s="111">
        <v>0</v>
      </c>
      <c r="E532" s="111">
        <v>0</v>
      </c>
      <c r="F532" s="111">
        <v>0</v>
      </c>
      <c r="G532" s="111">
        <v>0</v>
      </c>
      <c r="H532" s="111">
        <v>0</v>
      </c>
      <c r="I532" s="111">
        <v>0</v>
      </c>
      <c r="J532" s="156"/>
      <c r="K532" s="156">
        <f t="shared" si="96"/>
        <v>0</v>
      </c>
    </row>
    <row r="533" spans="1:11" ht="12.75" outlineLevel="1">
      <c r="A533" s="110" t="s">
        <v>340</v>
      </c>
      <c r="B533" s="111">
        <v>319.54932317564203</v>
      </c>
      <c r="C533" s="111">
        <v>340.5997373231245</v>
      </c>
      <c r="D533" s="111">
        <v>285.30803809781327</v>
      </c>
      <c r="E533" s="111">
        <v>485.128</v>
      </c>
      <c r="F533" s="111">
        <v>476.49314000000004</v>
      </c>
      <c r="G533" s="111">
        <v>169.452</v>
      </c>
      <c r="H533" s="111">
        <v>559.7583916270751</v>
      </c>
      <c r="I533" s="111">
        <v>729.2103916270751</v>
      </c>
      <c r="J533" s="156">
        <f>K533-I533</f>
        <v>437.4166083729249</v>
      </c>
      <c r="K533" s="156">
        <v>1166.627</v>
      </c>
    </row>
    <row r="534" spans="1:11" ht="12.75" outlineLevel="1">
      <c r="A534" s="110"/>
      <c r="B534" s="111">
        <v>0</v>
      </c>
      <c r="C534" s="111">
        <v>0</v>
      </c>
      <c r="D534" s="111">
        <v>0</v>
      </c>
      <c r="E534" s="111">
        <v>0</v>
      </c>
      <c r="F534" s="111">
        <v>0</v>
      </c>
      <c r="G534" s="111">
        <v>0</v>
      </c>
      <c r="H534" s="111">
        <v>0</v>
      </c>
      <c r="I534" s="111">
        <v>0</v>
      </c>
      <c r="J534" s="156"/>
      <c r="K534" s="156">
        <f t="shared" si="96"/>
        <v>0</v>
      </c>
    </row>
    <row r="535" spans="1:11" ht="12.75" outlineLevel="1">
      <c r="A535" s="110" t="s">
        <v>412</v>
      </c>
      <c r="B535" s="111">
        <v>0</v>
      </c>
      <c r="C535" s="111">
        <v>0</v>
      </c>
      <c r="D535" s="111">
        <v>0</v>
      </c>
      <c r="E535" s="111">
        <v>0</v>
      </c>
      <c r="F535" s="111">
        <v>0</v>
      </c>
      <c r="G535" s="111">
        <v>0</v>
      </c>
      <c r="H535" s="111">
        <v>0</v>
      </c>
      <c r="I535" s="111">
        <v>0</v>
      </c>
      <c r="J535" s="156"/>
      <c r="K535" s="156">
        <f t="shared" si="96"/>
        <v>0</v>
      </c>
    </row>
    <row r="536" spans="1:11" ht="12.75" outlineLevel="1">
      <c r="A536" s="110" t="s">
        <v>307</v>
      </c>
      <c r="B536" s="111">
        <v>0</v>
      </c>
      <c r="C536" s="111">
        <v>0</v>
      </c>
      <c r="D536" s="111">
        <v>0</v>
      </c>
      <c r="E536" s="111">
        <v>0</v>
      </c>
      <c r="F536" s="111">
        <v>0</v>
      </c>
      <c r="G536" s="111">
        <v>0</v>
      </c>
      <c r="H536" s="111">
        <v>0</v>
      </c>
      <c r="I536" s="111">
        <v>0</v>
      </c>
      <c r="J536" s="156"/>
      <c r="K536" s="156">
        <f t="shared" si="96"/>
        <v>0</v>
      </c>
    </row>
    <row r="537" spans="1:11" ht="12.75" outlineLevel="1">
      <c r="A537" s="110" t="s">
        <v>308</v>
      </c>
      <c r="B537" s="111">
        <v>58.58702210064806</v>
      </c>
      <c r="C537" s="111">
        <v>19.634169723773855</v>
      </c>
      <c r="D537" s="111">
        <v>0</v>
      </c>
      <c r="E537" s="111">
        <v>0</v>
      </c>
      <c r="F537" s="111">
        <v>0</v>
      </c>
      <c r="G537" s="111">
        <v>0</v>
      </c>
      <c r="H537" s="111">
        <v>0</v>
      </c>
      <c r="I537" s="111">
        <v>0</v>
      </c>
      <c r="J537" s="156"/>
      <c r="K537" s="156">
        <f t="shared" si="96"/>
        <v>0</v>
      </c>
    </row>
    <row r="538" spans="1:11" ht="12.75" outlineLevel="1">
      <c r="A538" s="110" t="s">
        <v>6</v>
      </c>
      <c r="B538" s="111">
        <v>38.77568928712947</v>
      </c>
      <c r="C538" s="111">
        <v>19.60598468676901</v>
      </c>
      <c r="D538" s="111">
        <v>0</v>
      </c>
      <c r="E538" s="111">
        <v>0</v>
      </c>
      <c r="F538" s="111">
        <v>0</v>
      </c>
      <c r="G538" s="111">
        <v>0</v>
      </c>
      <c r="H538" s="111">
        <v>0</v>
      </c>
      <c r="I538" s="111">
        <v>0</v>
      </c>
      <c r="J538" s="156"/>
      <c r="K538" s="156">
        <f t="shared" si="96"/>
        <v>0</v>
      </c>
    </row>
    <row r="539" spans="1:11" ht="12.75" outlineLevel="1">
      <c r="A539" s="110" t="s">
        <v>7</v>
      </c>
      <c r="B539" s="111">
        <v>19.81133281351859</v>
      </c>
      <c r="C539" s="111">
        <v>0</v>
      </c>
      <c r="D539" s="111">
        <v>0</v>
      </c>
      <c r="E539" s="111">
        <v>0</v>
      </c>
      <c r="F539" s="111">
        <v>0</v>
      </c>
      <c r="G539" s="111">
        <v>0</v>
      </c>
      <c r="H539" s="111">
        <v>0</v>
      </c>
      <c r="I539" s="111">
        <v>0</v>
      </c>
      <c r="J539" s="156"/>
      <c r="K539" s="156">
        <f t="shared" si="96"/>
        <v>0</v>
      </c>
    </row>
    <row r="540" spans="1:11" ht="12.75" outlineLevel="1">
      <c r="A540" s="110" t="s">
        <v>314</v>
      </c>
      <c r="B540" s="111">
        <v>0</v>
      </c>
      <c r="C540" s="111">
        <v>0.028185037004844503</v>
      </c>
      <c r="D540" s="111">
        <v>0</v>
      </c>
      <c r="E540" s="111">
        <v>0</v>
      </c>
      <c r="F540" s="111">
        <v>0</v>
      </c>
      <c r="G540" s="111">
        <v>0</v>
      </c>
      <c r="H540" s="111">
        <v>0</v>
      </c>
      <c r="I540" s="111">
        <v>0</v>
      </c>
      <c r="J540" s="156"/>
      <c r="K540" s="156">
        <f t="shared" si="96"/>
        <v>0</v>
      </c>
    </row>
    <row r="541" spans="1:11" ht="12.75" outlineLevel="1">
      <c r="A541" s="110" t="s">
        <v>315</v>
      </c>
      <c r="B541" s="111">
        <v>1.101836820778955</v>
      </c>
      <c r="C541" s="111">
        <v>57.536461595490394</v>
      </c>
      <c r="D541" s="111">
        <v>52.567000063911635</v>
      </c>
      <c r="E541" s="111">
        <v>64.311</v>
      </c>
      <c r="F541" s="111">
        <v>64.311</v>
      </c>
      <c r="G541" s="111">
        <v>0</v>
      </c>
      <c r="H541" s="111">
        <v>66.276</v>
      </c>
      <c r="I541" s="111">
        <v>66.276</v>
      </c>
      <c r="J541" s="156"/>
      <c r="K541" s="156">
        <f t="shared" si="96"/>
        <v>66.276</v>
      </c>
    </row>
    <row r="542" spans="1:11" ht="12.75" outlineLevel="1">
      <c r="A542" s="110" t="s">
        <v>413</v>
      </c>
      <c r="B542" s="111">
        <v>0.8819807498114607</v>
      </c>
      <c r="C542" s="111">
        <v>0</v>
      </c>
      <c r="D542" s="111">
        <v>0</v>
      </c>
      <c r="E542" s="111">
        <v>0</v>
      </c>
      <c r="F542" s="111">
        <v>0</v>
      </c>
      <c r="G542" s="111">
        <v>0</v>
      </c>
      <c r="H542" s="111">
        <v>0</v>
      </c>
      <c r="I542" s="111">
        <v>0</v>
      </c>
      <c r="J542" s="156"/>
      <c r="K542" s="156">
        <f t="shared" si="96"/>
        <v>0</v>
      </c>
    </row>
    <row r="543" spans="1:11" ht="12.75" outlineLevel="1">
      <c r="A543" s="110" t="s">
        <v>414</v>
      </c>
      <c r="B543" s="111">
        <v>0.21985607096749454</v>
      </c>
      <c r="C543" s="111">
        <v>0</v>
      </c>
      <c r="D543" s="111">
        <v>0</v>
      </c>
      <c r="E543" s="111">
        <v>0</v>
      </c>
      <c r="F543" s="111">
        <v>0</v>
      </c>
      <c r="G543" s="111">
        <v>0</v>
      </c>
      <c r="H543" s="111">
        <v>0</v>
      </c>
      <c r="I543" s="111">
        <v>0</v>
      </c>
      <c r="J543" s="156"/>
      <c r="K543" s="156">
        <f t="shared" si="96"/>
        <v>0</v>
      </c>
    </row>
    <row r="544" spans="1:11" ht="12.75" outlineLevel="1">
      <c r="A544" s="110" t="s">
        <v>346</v>
      </c>
      <c r="B544" s="111">
        <v>0</v>
      </c>
      <c r="C544" s="111">
        <v>0</v>
      </c>
      <c r="D544" s="111">
        <v>0</v>
      </c>
      <c r="E544" s="111">
        <v>0</v>
      </c>
      <c r="F544" s="111">
        <v>0</v>
      </c>
      <c r="G544" s="111">
        <v>0</v>
      </c>
      <c r="H544" s="111">
        <v>0</v>
      </c>
      <c r="I544" s="111">
        <v>0</v>
      </c>
      <c r="J544" s="156"/>
      <c r="K544" s="156">
        <f t="shared" si="96"/>
        <v>0</v>
      </c>
    </row>
    <row r="545" spans="1:11" ht="12.75" outlineLevel="1">
      <c r="A545" s="110" t="s">
        <v>415</v>
      </c>
      <c r="B545" s="111">
        <v>0</v>
      </c>
      <c r="C545" s="111">
        <v>57.536461595490394</v>
      </c>
      <c r="D545" s="111">
        <v>52.567000063911635</v>
      </c>
      <c r="E545" s="111">
        <v>64.311</v>
      </c>
      <c r="F545" s="111">
        <v>64.311</v>
      </c>
      <c r="G545" s="111">
        <v>0</v>
      </c>
      <c r="H545" s="111">
        <f>G545+I545</f>
        <v>66.276</v>
      </c>
      <c r="I545" s="111">
        <v>66.276</v>
      </c>
      <c r="J545" s="156"/>
      <c r="K545" s="156">
        <f t="shared" si="96"/>
        <v>66.276</v>
      </c>
    </row>
    <row r="546" spans="1:11" ht="12.75" outlineLevel="1">
      <c r="A546" s="110" t="s">
        <v>318</v>
      </c>
      <c r="B546" s="111">
        <v>0</v>
      </c>
      <c r="C546" s="111">
        <v>57.536461595490394</v>
      </c>
      <c r="D546" s="111">
        <v>52.567000063911635</v>
      </c>
      <c r="E546" s="111">
        <v>64.311</v>
      </c>
      <c r="F546" s="111">
        <v>64.311</v>
      </c>
      <c r="G546" s="111">
        <v>0</v>
      </c>
      <c r="H546" s="111">
        <f>G546+I546</f>
        <v>66.276</v>
      </c>
      <c r="I546" s="111">
        <v>66.276</v>
      </c>
      <c r="J546" s="156"/>
      <c r="K546" s="156">
        <f t="shared" si="96"/>
        <v>66.276</v>
      </c>
    </row>
    <row r="547" spans="1:11" ht="12.75" outlineLevel="1">
      <c r="A547" s="110" t="s">
        <v>11</v>
      </c>
      <c r="B547" s="111">
        <v>0.06180256413533931</v>
      </c>
      <c r="C547" s="111">
        <v>0</v>
      </c>
      <c r="D547" s="111">
        <v>0</v>
      </c>
      <c r="E547" s="111">
        <v>0.463</v>
      </c>
      <c r="F547" s="111">
        <v>0.46345</v>
      </c>
      <c r="G547" s="111">
        <v>0</v>
      </c>
      <c r="H547" s="111">
        <v>0</v>
      </c>
      <c r="I547" s="111">
        <v>0</v>
      </c>
      <c r="J547" s="156"/>
      <c r="K547" s="156">
        <f t="shared" si="96"/>
        <v>0</v>
      </c>
    </row>
    <row r="548" spans="1:11" ht="12.75" outlineLevel="1">
      <c r="A548" s="110" t="s">
        <v>369</v>
      </c>
      <c r="B548" s="111">
        <v>0.06180256413533931</v>
      </c>
      <c r="C548" s="111">
        <v>0</v>
      </c>
      <c r="D548" s="111">
        <v>0</v>
      </c>
      <c r="E548" s="111">
        <v>0.463</v>
      </c>
      <c r="F548" s="111">
        <v>0.46345</v>
      </c>
      <c r="G548" s="111">
        <v>0</v>
      </c>
      <c r="H548" s="111">
        <v>0</v>
      </c>
      <c r="I548" s="111">
        <v>0</v>
      </c>
      <c r="J548" s="156"/>
      <c r="K548" s="156">
        <f t="shared" si="96"/>
        <v>0</v>
      </c>
    </row>
    <row r="549" spans="1:11" ht="12.75" outlineLevel="1">
      <c r="A549" s="110" t="s">
        <v>349</v>
      </c>
      <c r="B549" s="111">
        <v>59.750661485562354</v>
      </c>
      <c r="C549" s="111">
        <v>77.17063131926426</v>
      </c>
      <c r="D549" s="111">
        <v>52.567000063911635</v>
      </c>
      <c r="E549" s="111">
        <v>64.774</v>
      </c>
      <c r="F549" s="111">
        <v>64.77445</v>
      </c>
      <c r="G549" s="111">
        <v>0</v>
      </c>
      <c r="H549" s="111">
        <v>66.276</v>
      </c>
      <c r="I549" s="111">
        <v>66.276</v>
      </c>
      <c r="J549" s="156"/>
      <c r="K549" s="156">
        <f t="shared" si="96"/>
        <v>66.276</v>
      </c>
    </row>
    <row r="550" spans="1:11" ht="12.75" outlineLevel="1">
      <c r="A550" s="110" t="s">
        <v>416</v>
      </c>
      <c r="B550" s="111">
        <v>-420.68701507036667</v>
      </c>
      <c r="C550" s="111">
        <v>-361.0055999386448</v>
      </c>
      <c r="D550" s="111">
        <v>-388.0154762120843</v>
      </c>
      <c r="E550" s="111">
        <v>-395.563</v>
      </c>
      <c r="F550" s="111">
        <v>-381.43467</v>
      </c>
      <c r="G550" s="111">
        <v>-403.72</v>
      </c>
      <c r="H550" s="111">
        <v>-5.581975066591462</v>
      </c>
      <c r="I550" s="111">
        <v>-409.30197506659147</v>
      </c>
      <c r="J550" s="156"/>
      <c r="K550" s="156">
        <f t="shared" si="96"/>
        <v>-409.30197506659147</v>
      </c>
    </row>
    <row r="551" spans="1:11" ht="12.75" outlineLevel="1">
      <c r="A551" s="110" t="s">
        <v>321</v>
      </c>
      <c r="B551" s="111">
        <v>0</v>
      </c>
      <c r="C551" s="111">
        <v>0</v>
      </c>
      <c r="D551" s="111">
        <v>0</v>
      </c>
      <c r="E551" s="111">
        <v>0</v>
      </c>
      <c r="F551" s="111">
        <v>0</v>
      </c>
      <c r="G551" s="111">
        <v>0</v>
      </c>
      <c r="H551" s="111">
        <v>0</v>
      </c>
      <c r="I551" s="111">
        <v>-409.3019750665915</v>
      </c>
      <c r="J551" s="156"/>
      <c r="K551" s="156">
        <f t="shared" si="96"/>
        <v>-409.3019750665915</v>
      </c>
    </row>
    <row r="552" spans="1:11" ht="12.75" outlineLevel="1">
      <c r="A552" s="110" t="s">
        <v>417</v>
      </c>
      <c r="B552" s="111">
        <v>2.094479950915854</v>
      </c>
      <c r="C552" s="111">
        <v>2.0446601817647285</v>
      </c>
      <c r="D552" s="111">
        <v>2.1802157657254613</v>
      </c>
      <c r="E552" s="111">
        <v>2.18</v>
      </c>
      <c r="F552" s="111">
        <v>1.71536</v>
      </c>
      <c r="G552" s="111">
        <v>2.18</v>
      </c>
      <c r="H552" s="111">
        <v>-0.896239973604489</v>
      </c>
      <c r="I552" s="111">
        <v>1.283760026395511</v>
      </c>
      <c r="J552" s="156"/>
      <c r="K552" s="156">
        <f t="shared" si="96"/>
        <v>1.283760026395511</v>
      </c>
    </row>
    <row r="553" spans="1:11" ht="12.75" outlineLevel="1">
      <c r="A553" s="110" t="s">
        <v>324</v>
      </c>
      <c r="B553" s="111">
        <v>2.094479950915854</v>
      </c>
      <c r="C553" s="111">
        <v>2.0446601817647285</v>
      </c>
      <c r="D553" s="111">
        <v>2.1802157657254613</v>
      </c>
      <c r="E553" s="111">
        <v>2.18</v>
      </c>
      <c r="F553" s="111">
        <v>1.71536</v>
      </c>
      <c r="G553" s="111">
        <v>2.18</v>
      </c>
      <c r="H553" s="111">
        <v>-0.896239973604489</v>
      </c>
      <c r="I553" s="111">
        <v>1.283760026395511</v>
      </c>
      <c r="J553" s="156"/>
      <c r="K553" s="156">
        <f t="shared" si="96"/>
        <v>1.283760026395511</v>
      </c>
    </row>
    <row r="554" spans="1:11" ht="12.75" outlineLevel="1">
      <c r="A554" s="110"/>
      <c r="B554" s="111">
        <v>0</v>
      </c>
      <c r="C554" s="111">
        <v>0</v>
      </c>
      <c r="D554" s="111">
        <v>0</v>
      </c>
      <c r="E554" s="111">
        <v>0</v>
      </c>
      <c r="F554" s="111">
        <v>0</v>
      </c>
      <c r="G554" s="111">
        <v>0</v>
      </c>
      <c r="H554" s="111">
        <v>0</v>
      </c>
      <c r="I554" s="111">
        <v>0</v>
      </c>
      <c r="J554" s="156"/>
      <c r="K554" s="156">
        <f t="shared" si="96"/>
        <v>0</v>
      </c>
    </row>
    <row r="555" spans="1:11" ht="12.75" outlineLevel="1">
      <c r="A555" s="110" t="s">
        <v>418</v>
      </c>
      <c r="B555" s="111">
        <v>5.92876407654059</v>
      </c>
      <c r="C555" s="111">
        <v>6.029428757685376</v>
      </c>
      <c r="D555" s="111">
        <v>9.622494855112295</v>
      </c>
      <c r="E555" s="111">
        <v>11.102</v>
      </c>
      <c r="F555" s="111">
        <v>11.103620000000001</v>
      </c>
      <c r="G555" s="111">
        <v>15.66</v>
      </c>
      <c r="H555" s="111">
        <v>0.388850000000004</v>
      </c>
      <c r="I555" s="111">
        <v>16.04885</v>
      </c>
      <c r="J555" s="156"/>
      <c r="K555" s="156">
        <f t="shared" si="96"/>
        <v>16.04885</v>
      </c>
    </row>
    <row r="556" spans="1:11" ht="12.75" outlineLevel="1">
      <c r="A556" s="110" t="s">
        <v>324</v>
      </c>
      <c r="B556" s="111">
        <v>5.92876407654059</v>
      </c>
      <c r="C556" s="111">
        <v>6.029428757685376</v>
      </c>
      <c r="D556" s="111">
        <v>9.622494855112295</v>
      </c>
      <c r="E556" s="111">
        <v>11.102</v>
      </c>
      <c r="F556" s="111">
        <v>11.103620000000001</v>
      </c>
      <c r="G556" s="111">
        <v>15.66</v>
      </c>
      <c r="H556" s="111">
        <v>0.388850000000004</v>
      </c>
      <c r="I556" s="111">
        <v>16.04885</v>
      </c>
      <c r="J556" s="156"/>
      <c r="K556" s="156">
        <f t="shared" si="96"/>
        <v>16.04885</v>
      </c>
    </row>
    <row r="557" spans="1:11" ht="12.75" outlineLevel="1">
      <c r="A557" s="110"/>
      <c r="B557" s="111">
        <v>0</v>
      </c>
      <c r="C557" s="111">
        <v>0</v>
      </c>
      <c r="D557" s="111">
        <v>0</v>
      </c>
      <c r="E557" s="111">
        <v>0</v>
      </c>
      <c r="F557" s="111">
        <v>0</v>
      </c>
      <c r="G557" s="111">
        <v>0</v>
      </c>
      <c r="H557" s="111">
        <v>0</v>
      </c>
      <c r="I557" s="111">
        <v>0</v>
      </c>
      <c r="J557" s="156"/>
      <c r="K557" s="156">
        <f t="shared" si="96"/>
        <v>0</v>
      </c>
    </row>
    <row r="558" spans="1:11" ht="12.75" outlineLevel="1">
      <c r="A558" s="110" t="s">
        <v>419</v>
      </c>
      <c r="B558" s="111">
        <v>3.5419196502754593</v>
      </c>
      <c r="C558" s="111">
        <v>7.5211227998415</v>
      </c>
      <c r="D558" s="111">
        <v>3.3660020707374114</v>
      </c>
      <c r="E558" s="111">
        <v>3.836</v>
      </c>
      <c r="F558" s="111">
        <v>3.8371399999999998</v>
      </c>
      <c r="G558" s="111">
        <v>3.37</v>
      </c>
      <c r="H558" s="111">
        <v>1.11816</v>
      </c>
      <c r="I558" s="111">
        <v>4.48816</v>
      </c>
      <c r="J558" s="156"/>
      <c r="K558" s="156">
        <f t="shared" si="96"/>
        <v>4.48816</v>
      </c>
    </row>
    <row r="559" spans="1:11" ht="12.75" outlineLevel="1">
      <c r="A559" s="110" t="s">
        <v>324</v>
      </c>
      <c r="B559" s="111">
        <v>3.5419196502754593</v>
      </c>
      <c r="C559" s="111">
        <v>7.5211227998415</v>
      </c>
      <c r="D559" s="111">
        <v>3.3660020707374114</v>
      </c>
      <c r="E559" s="111">
        <v>3.836</v>
      </c>
      <c r="F559" s="111">
        <v>3.8371399999999998</v>
      </c>
      <c r="G559" s="111">
        <v>3.37</v>
      </c>
      <c r="H559" s="111">
        <v>1.11816</v>
      </c>
      <c r="I559" s="111">
        <v>4.48816</v>
      </c>
      <c r="J559" s="156"/>
      <c r="K559" s="156">
        <f t="shared" si="96"/>
        <v>4.48816</v>
      </c>
    </row>
    <row r="560" spans="1:11" ht="12.75" outlineLevel="1">
      <c r="A560" s="110"/>
      <c r="B560" s="111">
        <v>0</v>
      </c>
      <c r="C560" s="111">
        <v>0</v>
      </c>
      <c r="D560" s="111">
        <v>0</v>
      </c>
      <c r="E560" s="111">
        <v>0</v>
      </c>
      <c r="F560" s="111">
        <v>0</v>
      </c>
      <c r="G560" s="111">
        <v>0</v>
      </c>
      <c r="H560" s="111">
        <v>0</v>
      </c>
      <c r="I560" s="111">
        <v>0</v>
      </c>
      <c r="J560" s="156"/>
      <c r="K560" s="156">
        <f t="shared" si="96"/>
        <v>0</v>
      </c>
    </row>
    <row r="561" spans="1:11" ht="12.75" outlineLevel="1">
      <c r="A561" s="110" t="s">
        <v>420</v>
      </c>
      <c r="B561" s="111">
        <v>2.46954609947209</v>
      </c>
      <c r="C561" s="111">
        <v>0</v>
      </c>
      <c r="D561" s="111">
        <v>0</v>
      </c>
      <c r="E561" s="111">
        <v>0</v>
      </c>
      <c r="F561" s="111">
        <v>0</v>
      </c>
      <c r="G561" s="111">
        <v>0</v>
      </c>
      <c r="H561" s="111">
        <v>0</v>
      </c>
      <c r="I561" s="111">
        <v>0</v>
      </c>
      <c r="J561" s="156"/>
      <c r="K561" s="156">
        <f t="shared" si="96"/>
        <v>0</v>
      </c>
    </row>
    <row r="562" spans="1:11" ht="12.75" outlineLevel="1">
      <c r="A562" s="110" t="s">
        <v>372</v>
      </c>
      <c r="B562" s="111">
        <v>1.917349456111871</v>
      </c>
      <c r="C562" s="111">
        <v>0</v>
      </c>
      <c r="D562" s="111">
        <v>0</v>
      </c>
      <c r="E562" s="111">
        <v>0</v>
      </c>
      <c r="F562" s="111">
        <v>0</v>
      </c>
      <c r="G562" s="111">
        <v>0</v>
      </c>
      <c r="H562" s="111">
        <v>0</v>
      </c>
      <c r="I562" s="111">
        <v>0</v>
      </c>
      <c r="J562" s="156"/>
      <c r="K562" s="156">
        <f t="shared" si="96"/>
        <v>0</v>
      </c>
    </row>
    <row r="563" spans="1:11" ht="12.75" outlineLevel="1">
      <c r="A563" s="110" t="s">
        <v>324</v>
      </c>
      <c r="B563" s="111">
        <v>0.5521966433602189</v>
      </c>
      <c r="C563" s="111">
        <v>0</v>
      </c>
      <c r="D563" s="111">
        <v>0</v>
      </c>
      <c r="E563" s="111">
        <v>0</v>
      </c>
      <c r="F563" s="111">
        <v>0</v>
      </c>
      <c r="G563" s="111">
        <v>0</v>
      </c>
      <c r="H563" s="111">
        <v>0</v>
      </c>
      <c r="I563" s="111">
        <v>0</v>
      </c>
      <c r="J563" s="156"/>
      <c r="K563" s="156">
        <f t="shared" si="96"/>
        <v>0</v>
      </c>
    </row>
    <row r="564" spans="1:11" ht="12.75" outlineLevel="1">
      <c r="A564" s="110"/>
      <c r="B564" s="111">
        <v>0</v>
      </c>
      <c r="C564" s="111">
        <v>0</v>
      </c>
      <c r="D564" s="111">
        <v>0</v>
      </c>
      <c r="E564" s="111">
        <v>0</v>
      </c>
      <c r="F564" s="111">
        <v>0</v>
      </c>
      <c r="G564" s="111">
        <v>0</v>
      </c>
      <c r="H564" s="111">
        <v>0</v>
      </c>
      <c r="I564" s="111">
        <v>0</v>
      </c>
      <c r="J564" s="156"/>
      <c r="K564" s="156">
        <f t="shared" si="96"/>
        <v>0</v>
      </c>
    </row>
    <row r="565" spans="1:11" ht="12.75" outlineLevel="1">
      <c r="A565" s="110" t="s">
        <v>421</v>
      </c>
      <c r="B565" s="111">
        <v>119.97561578873366</v>
      </c>
      <c r="C565" s="111">
        <v>110.37459895440543</v>
      </c>
      <c r="D565" s="111">
        <v>109.89746973783443</v>
      </c>
      <c r="E565" s="111">
        <v>104.339</v>
      </c>
      <c r="F565" s="111">
        <v>104.3386</v>
      </c>
      <c r="G565" s="111">
        <v>101</v>
      </c>
      <c r="H565" s="111">
        <v>10.35563</v>
      </c>
      <c r="I565" s="111">
        <v>111.35563</v>
      </c>
      <c r="J565" s="156"/>
      <c r="K565" s="156">
        <f t="shared" si="96"/>
        <v>111.35563</v>
      </c>
    </row>
    <row r="566" spans="1:11" ht="12.75" outlineLevel="1">
      <c r="A566" s="110" t="s">
        <v>324</v>
      </c>
      <c r="B566" s="111">
        <v>119.97561578873366</v>
      </c>
      <c r="C566" s="111">
        <v>110.37459895440543</v>
      </c>
      <c r="D566" s="111">
        <v>109.89746973783443</v>
      </c>
      <c r="E566" s="111">
        <v>104.339</v>
      </c>
      <c r="F566" s="111">
        <v>104.3386</v>
      </c>
      <c r="G566" s="111">
        <v>101</v>
      </c>
      <c r="H566" s="111">
        <v>10.35563</v>
      </c>
      <c r="I566" s="111">
        <v>111.35563</v>
      </c>
      <c r="J566" s="156"/>
      <c r="K566" s="156">
        <f t="shared" si="96"/>
        <v>111.35563</v>
      </c>
    </row>
    <row r="567" spans="1:11" ht="12.75" outlineLevel="1">
      <c r="A567" s="110"/>
      <c r="B567" s="111">
        <v>0</v>
      </c>
      <c r="C567" s="111">
        <v>0</v>
      </c>
      <c r="D567" s="111">
        <v>0</v>
      </c>
      <c r="E567" s="111">
        <v>0</v>
      </c>
      <c r="F567" s="111">
        <v>0</v>
      </c>
      <c r="G567" s="111">
        <v>0</v>
      </c>
      <c r="H567" s="111">
        <v>0</v>
      </c>
      <c r="I567" s="111">
        <v>0</v>
      </c>
      <c r="J567" s="156"/>
      <c r="K567" s="156">
        <f t="shared" si="96"/>
        <v>0</v>
      </c>
    </row>
    <row r="568" spans="1:11" ht="12.75" outlineLevel="1">
      <c r="A568" s="110" t="s">
        <v>422</v>
      </c>
      <c r="B568" s="111">
        <v>92.53202996178084</v>
      </c>
      <c r="C568" s="111">
        <v>73.02579921516495</v>
      </c>
      <c r="D568" s="111">
        <v>72.76514417189676</v>
      </c>
      <c r="E568" s="111">
        <v>75.765</v>
      </c>
      <c r="F568" s="111">
        <v>73.93233000000001</v>
      </c>
      <c r="G568" s="111">
        <v>83.6</v>
      </c>
      <c r="H568" s="111">
        <v>-13.615567500000019</v>
      </c>
      <c r="I568" s="111">
        <v>69.98443249999998</v>
      </c>
      <c r="J568" s="156"/>
      <c r="K568" s="156">
        <f t="shared" si="96"/>
        <v>69.98443249999998</v>
      </c>
    </row>
    <row r="569" spans="1:11" ht="12.75" outlineLevel="1">
      <c r="A569" s="110" t="s">
        <v>423</v>
      </c>
      <c r="B569" s="111">
        <v>2.660087175488605</v>
      </c>
      <c r="C569" s="111">
        <v>3.335887029770046</v>
      </c>
      <c r="D569" s="111">
        <v>3.911392890468217</v>
      </c>
      <c r="E569" s="111">
        <v>3.911</v>
      </c>
      <c r="F569" s="111">
        <v>1.93057</v>
      </c>
      <c r="G569" s="111">
        <v>2</v>
      </c>
      <c r="H569" s="111">
        <v>0</v>
      </c>
      <c r="I569" s="111">
        <v>2</v>
      </c>
      <c r="J569" s="156"/>
      <c r="K569" s="156">
        <f t="shared" si="96"/>
        <v>2</v>
      </c>
    </row>
    <row r="570" spans="1:11" ht="12.75" outlineLevel="1">
      <c r="A570" s="110" t="s">
        <v>324</v>
      </c>
      <c r="B570" s="111">
        <v>89.87194278629224</v>
      </c>
      <c r="C570" s="111">
        <v>69.6899121853949</v>
      </c>
      <c r="D570" s="111">
        <v>68.85375128142854</v>
      </c>
      <c r="E570" s="111">
        <v>71.854</v>
      </c>
      <c r="F570" s="111">
        <v>72.00175999999999</v>
      </c>
      <c r="G570" s="111">
        <v>81.6</v>
      </c>
      <c r="H570" s="111">
        <v>-13.615567500000019</v>
      </c>
      <c r="I570" s="111">
        <v>67.98443249999998</v>
      </c>
      <c r="J570" s="156"/>
      <c r="K570" s="156">
        <f t="shared" si="96"/>
        <v>67.98443249999998</v>
      </c>
    </row>
    <row r="571" spans="1:11" ht="12.75" outlineLevel="1">
      <c r="A571" s="110"/>
      <c r="B571" s="111">
        <v>0</v>
      </c>
      <c r="C571" s="111">
        <v>0</v>
      </c>
      <c r="D571" s="111">
        <v>0</v>
      </c>
      <c r="E571" s="111">
        <v>0</v>
      </c>
      <c r="F571" s="111">
        <v>0</v>
      </c>
      <c r="G571" s="111">
        <v>0</v>
      </c>
      <c r="H571" s="111">
        <v>0</v>
      </c>
      <c r="I571" s="111">
        <v>0</v>
      </c>
      <c r="J571" s="156"/>
      <c r="K571" s="156">
        <f t="shared" si="96"/>
        <v>0</v>
      </c>
    </row>
    <row r="572" spans="1:11" ht="12.75" outlineLevel="1">
      <c r="A572" s="110" t="s">
        <v>424</v>
      </c>
      <c r="B572" s="111">
        <v>46.727203354083315</v>
      </c>
      <c r="C572" s="111">
        <v>50.42151393913055</v>
      </c>
      <c r="D572" s="111">
        <v>51.81467539273708</v>
      </c>
      <c r="E572" s="111">
        <v>53.315</v>
      </c>
      <c r="F572" s="111">
        <v>52.50006</v>
      </c>
      <c r="G572" s="111">
        <v>65</v>
      </c>
      <c r="H572" s="111">
        <v>-14.368</v>
      </c>
      <c r="I572" s="111">
        <v>50.632</v>
      </c>
      <c r="J572" s="156"/>
      <c r="K572" s="156">
        <f t="shared" si="96"/>
        <v>50.632</v>
      </c>
    </row>
    <row r="573" spans="1:11" ht="12.75" outlineLevel="1">
      <c r="A573" s="110" t="s">
        <v>423</v>
      </c>
      <c r="B573" s="111">
        <v>46.727203354083315</v>
      </c>
      <c r="C573" s="111">
        <v>50.42151393913055</v>
      </c>
      <c r="D573" s="111">
        <v>51.81467539273708</v>
      </c>
      <c r="E573" s="111">
        <v>53.315</v>
      </c>
      <c r="F573" s="111">
        <v>52.50006</v>
      </c>
      <c r="G573" s="111">
        <v>65</v>
      </c>
      <c r="H573" s="111">
        <v>-14.368</v>
      </c>
      <c r="I573" s="111">
        <v>50.632</v>
      </c>
      <c r="J573" s="156"/>
      <c r="K573" s="156">
        <f t="shared" si="96"/>
        <v>50.632</v>
      </c>
    </row>
    <row r="574" spans="1:11" ht="12.75" outlineLevel="1">
      <c r="A574" s="110"/>
      <c r="B574" s="111">
        <v>0</v>
      </c>
      <c r="C574" s="111">
        <v>0</v>
      </c>
      <c r="D574" s="111">
        <v>0</v>
      </c>
      <c r="E574" s="111">
        <v>0</v>
      </c>
      <c r="F574" s="111">
        <v>0</v>
      </c>
      <c r="G574" s="111">
        <v>0</v>
      </c>
      <c r="H574" s="111">
        <v>0</v>
      </c>
      <c r="I574" s="111">
        <v>0</v>
      </c>
      <c r="J574" s="156"/>
      <c r="K574" s="156">
        <f t="shared" si="96"/>
        <v>0</v>
      </c>
    </row>
    <row r="575" spans="1:11" ht="12.75" outlineLevel="1">
      <c r="A575" s="110" t="s">
        <v>425</v>
      </c>
      <c r="B575" s="111">
        <v>25.015894826991172</v>
      </c>
      <c r="C575" s="111">
        <v>4.075652218373321</v>
      </c>
      <c r="D575" s="111">
        <v>4.914550125905947</v>
      </c>
      <c r="E575" s="111">
        <v>4.915</v>
      </c>
      <c r="F575" s="111">
        <v>4.81205</v>
      </c>
      <c r="G575" s="111">
        <v>4.7</v>
      </c>
      <c r="H575" s="111">
        <v>0.1649575</v>
      </c>
      <c r="I575" s="111">
        <v>4.864957499999999</v>
      </c>
      <c r="J575" s="156">
        <f>K575-I575</f>
        <v>0.5820425000000009</v>
      </c>
      <c r="K575" s="156">
        <v>5.447</v>
      </c>
    </row>
    <row r="576" spans="1:11" ht="12.75" outlineLevel="1">
      <c r="A576" s="110" t="s">
        <v>423</v>
      </c>
      <c r="B576" s="111">
        <v>25.015894826991172</v>
      </c>
      <c r="C576" s="111">
        <v>4.075652218373321</v>
      </c>
      <c r="D576" s="111">
        <v>4.914550125905947</v>
      </c>
      <c r="E576" s="111">
        <v>4.915</v>
      </c>
      <c r="F576" s="111">
        <v>4.81205</v>
      </c>
      <c r="G576" s="111">
        <v>4.7</v>
      </c>
      <c r="H576" s="111">
        <v>0.1649575</v>
      </c>
      <c r="I576" s="111">
        <v>4.864957499999999</v>
      </c>
      <c r="J576" s="156">
        <f>K576-I576</f>
        <v>0.5820425000000009</v>
      </c>
      <c r="K576" s="156">
        <v>5.447</v>
      </c>
    </row>
    <row r="577" spans="1:11" ht="12.75" outlineLevel="1">
      <c r="A577" s="110"/>
      <c r="B577" s="111">
        <v>0</v>
      </c>
      <c r="C577" s="111">
        <v>0</v>
      </c>
      <c r="D577" s="111">
        <v>0</v>
      </c>
      <c r="E577" s="111">
        <v>0</v>
      </c>
      <c r="F577" s="111">
        <v>0</v>
      </c>
      <c r="G577" s="111">
        <v>0</v>
      </c>
      <c r="H577" s="111">
        <v>0</v>
      </c>
      <c r="I577" s="111">
        <v>0</v>
      </c>
      <c r="J577" s="156"/>
      <c r="K577" s="156">
        <f t="shared" si="96"/>
        <v>0</v>
      </c>
    </row>
    <row r="578" spans="1:11" ht="12.75" outlineLevel="1">
      <c r="A578" s="110" t="s">
        <v>426</v>
      </c>
      <c r="B578" s="111">
        <v>28.162987486099215</v>
      </c>
      <c r="C578" s="111">
        <v>28.674344586044256</v>
      </c>
      <c r="D578" s="111">
        <v>26.113317909322156</v>
      </c>
      <c r="E578" s="111">
        <v>27.5</v>
      </c>
      <c r="F578" s="111">
        <v>27.00522</v>
      </c>
      <c r="G578" s="111">
        <v>26.2</v>
      </c>
      <c r="H578" s="111">
        <v>8.684</v>
      </c>
      <c r="I578" s="111">
        <v>34.884</v>
      </c>
      <c r="J578" s="156"/>
      <c r="K578" s="156">
        <f t="shared" si="96"/>
        <v>34.884</v>
      </c>
    </row>
    <row r="579" spans="1:11" ht="12.75" outlineLevel="1">
      <c r="A579" s="110" t="s">
        <v>324</v>
      </c>
      <c r="B579" s="111">
        <v>28.162987486099215</v>
      </c>
      <c r="C579" s="111">
        <v>28.674344586044256</v>
      </c>
      <c r="D579" s="111">
        <v>26.113317909322156</v>
      </c>
      <c r="E579" s="111">
        <v>27.5</v>
      </c>
      <c r="F579" s="111">
        <v>27.00522</v>
      </c>
      <c r="G579" s="111">
        <v>26.2</v>
      </c>
      <c r="H579" s="111">
        <v>8.684</v>
      </c>
      <c r="I579" s="111">
        <v>34.884</v>
      </c>
      <c r="J579" s="156"/>
      <c r="K579" s="156">
        <f t="shared" si="96"/>
        <v>34.884</v>
      </c>
    </row>
    <row r="580" spans="1:11" ht="12.75" outlineLevel="1">
      <c r="A580" s="110"/>
      <c r="B580" s="111">
        <v>0</v>
      </c>
      <c r="C580" s="111">
        <v>0</v>
      </c>
      <c r="D580" s="111">
        <v>0</v>
      </c>
      <c r="E580" s="111">
        <v>0</v>
      </c>
      <c r="F580" s="111">
        <v>0</v>
      </c>
      <c r="G580" s="111">
        <v>0</v>
      </c>
      <c r="H580" s="111">
        <v>0</v>
      </c>
      <c r="I580" s="111">
        <v>0</v>
      </c>
      <c r="J580" s="156"/>
      <c r="K580" s="156">
        <f t="shared" si="96"/>
        <v>0</v>
      </c>
    </row>
    <row r="581" spans="1:11" ht="12.75" outlineLevel="1">
      <c r="A581" s="110" t="s">
        <v>427</v>
      </c>
      <c r="B581" s="111">
        <v>4.867191594339984</v>
      </c>
      <c r="C581" s="111">
        <v>0.01917349456111871</v>
      </c>
      <c r="D581" s="111">
        <v>0</v>
      </c>
      <c r="E581" s="111">
        <v>0</v>
      </c>
      <c r="F581" s="111">
        <v>0</v>
      </c>
      <c r="G581" s="111">
        <v>0</v>
      </c>
      <c r="H581" s="111">
        <v>0</v>
      </c>
      <c r="I581" s="111">
        <v>0</v>
      </c>
      <c r="J581" s="156"/>
      <c r="K581" s="156">
        <f t="shared" si="96"/>
        <v>0</v>
      </c>
    </row>
    <row r="582" spans="1:11" ht="12.75" outlineLevel="1">
      <c r="A582" s="110" t="s">
        <v>423</v>
      </c>
      <c r="B582" s="111">
        <v>3.7100711975764704</v>
      </c>
      <c r="C582" s="111">
        <v>0</v>
      </c>
      <c r="D582" s="111">
        <v>0</v>
      </c>
      <c r="E582" s="111">
        <v>0</v>
      </c>
      <c r="F582" s="111">
        <v>0</v>
      </c>
      <c r="G582" s="111">
        <v>0</v>
      </c>
      <c r="H582" s="111">
        <v>0</v>
      </c>
      <c r="I582" s="111">
        <v>0</v>
      </c>
      <c r="J582" s="156"/>
      <c r="K582" s="156">
        <f t="shared" si="96"/>
        <v>0</v>
      </c>
    </row>
    <row r="583" spans="1:11" ht="12.75" outlineLevel="1">
      <c r="A583" s="110" t="s">
        <v>324</v>
      </c>
      <c r="B583" s="111">
        <v>1.1571203967635142</v>
      </c>
      <c r="C583" s="111">
        <v>0.01917349456111871</v>
      </c>
      <c r="D583" s="111">
        <v>0</v>
      </c>
      <c r="E583" s="111">
        <v>0</v>
      </c>
      <c r="F583" s="111">
        <v>0</v>
      </c>
      <c r="G583" s="111">
        <v>0</v>
      </c>
      <c r="H583" s="111">
        <v>0</v>
      </c>
      <c r="I583" s="111">
        <v>0</v>
      </c>
      <c r="J583" s="156"/>
      <c r="K583" s="156">
        <f t="shared" si="96"/>
        <v>0</v>
      </c>
    </row>
    <row r="584" spans="1:11" ht="12.75" outlineLevel="1">
      <c r="A584" s="110"/>
      <c r="B584" s="111">
        <v>0</v>
      </c>
      <c r="C584" s="111">
        <v>0</v>
      </c>
      <c r="D584" s="111">
        <v>0</v>
      </c>
      <c r="E584" s="111">
        <v>0</v>
      </c>
      <c r="F584" s="111">
        <v>0</v>
      </c>
      <c r="G584" s="111">
        <v>0</v>
      </c>
      <c r="H584" s="111">
        <v>0</v>
      </c>
      <c r="I584" s="111">
        <v>0</v>
      </c>
      <c r="J584" s="156"/>
      <c r="K584" s="156">
        <f t="shared" si="96"/>
        <v>0</v>
      </c>
    </row>
    <row r="585" spans="1:11" ht="12.75" outlineLevel="1">
      <c r="A585" s="110" t="s">
        <v>428</v>
      </c>
      <c r="B585" s="111">
        <v>34.939335063208624</v>
      </c>
      <c r="C585" s="111">
        <v>33.61452328301356</v>
      </c>
      <c r="D585" s="111">
        <v>33.36188053634656</v>
      </c>
      <c r="E585" s="111">
        <v>42.463</v>
      </c>
      <c r="F585" s="111">
        <v>41.68918</v>
      </c>
      <c r="G585" s="111">
        <v>42.6</v>
      </c>
      <c r="H585" s="111">
        <v>-0.9108199999999852</v>
      </c>
      <c r="I585" s="111">
        <v>41.68918</v>
      </c>
      <c r="J585" s="156">
        <f>K585-I585</f>
        <v>1.4998199999999997</v>
      </c>
      <c r="K585" s="156">
        <v>43.189</v>
      </c>
    </row>
    <row r="586" spans="1:11" ht="12.75" outlineLevel="1">
      <c r="A586" s="110" t="s">
        <v>423</v>
      </c>
      <c r="B586" s="111">
        <v>33.67664540539159</v>
      </c>
      <c r="C586" s="111">
        <v>33.61452328301356</v>
      </c>
      <c r="D586" s="111">
        <v>33.36188053634656</v>
      </c>
      <c r="E586" s="111">
        <v>42.463</v>
      </c>
      <c r="F586" s="111">
        <v>41.68918</v>
      </c>
      <c r="G586" s="111">
        <v>42.6</v>
      </c>
      <c r="H586" s="111">
        <v>-0.9108199999999852</v>
      </c>
      <c r="I586" s="111">
        <v>41.68918</v>
      </c>
      <c r="J586" s="156">
        <f>K586-I586</f>
        <v>1.4998199999999997</v>
      </c>
      <c r="K586" s="156">
        <v>43.189</v>
      </c>
    </row>
    <row r="587" spans="1:11" ht="12.75" outlineLevel="1">
      <c r="A587" s="110" t="s">
        <v>324</v>
      </c>
      <c r="B587" s="111">
        <v>1.2626896578170337</v>
      </c>
      <c r="C587" s="111">
        <v>0</v>
      </c>
      <c r="D587" s="111">
        <v>0</v>
      </c>
      <c r="E587" s="111">
        <v>0</v>
      </c>
      <c r="F587" s="111">
        <v>0</v>
      </c>
      <c r="G587" s="111">
        <v>0</v>
      </c>
      <c r="H587" s="111">
        <v>0</v>
      </c>
      <c r="I587" s="111">
        <v>0</v>
      </c>
      <c r="J587" s="156"/>
      <c r="K587" s="156">
        <f t="shared" si="96"/>
        <v>0</v>
      </c>
    </row>
    <row r="588" spans="1:11" ht="12.75" outlineLevel="1">
      <c r="A588" s="110"/>
      <c r="B588" s="111">
        <v>0</v>
      </c>
      <c r="C588" s="111">
        <v>0</v>
      </c>
      <c r="D588" s="111">
        <v>0</v>
      </c>
      <c r="E588" s="111">
        <v>0</v>
      </c>
      <c r="F588" s="111">
        <v>0</v>
      </c>
      <c r="G588" s="111">
        <v>0</v>
      </c>
      <c r="H588" s="111">
        <v>0</v>
      </c>
      <c r="I588" s="111">
        <v>0</v>
      </c>
      <c r="J588" s="156"/>
      <c r="K588" s="156">
        <f t="shared" si="96"/>
        <v>0</v>
      </c>
    </row>
    <row r="589" spans="1:11" ht="12.75" outlineLevel="1">
      <c r="A589" s="110" t="s">
        <v>429</v>
      </c>
      <c r="B589" s="111">
        <v>8.236549793565375</v>
      </c>
      <c r="C589" s="111">
        <v>4.076093208748227</v>
      </c>
      <c r="D589" s="111">
        <v>2.693394347653804</v>
      </c>
      <c r="E589" s="111">
        <v>2.693</v>
      </c>
      <c r="F589" s="111">
        <v>2.6916100000000003</v>
      </c>
      <c r="G589" s="111">
        <v>2.7</v>
      </c>
      <c r="H589" s="111">
        <v>0.2627136000000005</v>
      </c>
      <c r="I589" s="111">
        <v>2.9627136000000003</v>
      </c>
      <c r="J589" s="156"/>
      <c r="K589" s="156">
        <f t="shared" si="96"/>
        <v>2.9627136000000003</v>
      </c>
    </row>
    <row r="590" spans="1:11" ht="12.75" outlineLevel="1">
      <c r="A590" s="110" t="s">
        <v>323</v>
      </c>
      <c r="B590" s="111">
        <v>8.236549793565375</v>
      </c>
      <c r="C590" s="111">
        <v>4.076093208748227</v>
      </c>
      <c r="D590" s="111">
        <v>2.693394347653804</v>
      </c>
      <c r="E590" s="111">
        <v>2.693</v>
      </c>
      <c r="F590" s="111">
        <v>2.6916100000000003</v>
      </c>
      <c r="G590" s="111">
        <v>2.7</v>
      </c>
      <c r="H590" s="111">
        <v>0.2627136000000005</v>
      </c>
      <c r="I590" s="111">
        <v>2.9627136000000003</v>
      </c>
      <c r="J590" s="156"/>
      <c r="K590" s="156">
        <f t="shared" si="96"/>
        <v>2.9627136000000003</v>
      </c>
    </row>
    <row r="591" spans="1:11" ht="12.75" outlineLevel="1">
      <c r="A591" s="110"/>
      <c r="B591" s="111">
        <v>0</v>
      </c>
      <c r="C591" s="111">
        <v>0</v>
      </c>
      <c r="D591" s="111">
        <v>0</v>
      </c>
      <c r="E591" s="111">
        <v>0</v>
      </c>
      <c r="F591" s="111">
        <v>0</v>
      </c>
      <c r="G591" s="111">
        <v>0</v>
      </c>
      <c r="H591" s="111">
        <v>0</v>
      </c>
      <c r="I591" s="111">
        <v>0</v>
      </c>
      <c r="J591" s="156"/>
      <c r="K591" s="156">
        <f t="shared" si="96"/>
        <v>0</v>
      </c>
    </row>
    <row r="592" spans="1:11" ht="12.75" outlineLevel="1">
      <c r="A592" s="110" t="s">
        <v>430</v>
      </c>
      <c r="B592" s="111">
        <v>38.27901908401825</v>
      </c>
      <c r="C592" s="111">
        <v>56.985284342924345</v>
      </c>
      <c r="D592" s="111">
        <v>56.763999846612045</v>
      </c>
      <c r="E592" s="111">
        <v>68.508</v>
      </c>
      <c r="F592" s="111">
        <v>65.57855</v>
      </c>
      <c r="G592" s="111">
        <v>0</v>
      </c>
      <c r="H592" s="111">
        <v>65.495</v>
      </c>
      <c r="I592" s="111">
        <v>65.495</v>
      </c>
      <c r="J592" s="156"/>
      <c r="K592" s="156">
        <f t="shared" si="96"/>
        <v>65.495</v>
      </c>
    </row>
    <row r="593" spans="1:11" ht="12.75" outlineLevel="1">
      <c r="A593" s="110" t="s">
        <v>423</v>
      </c>
      <c r="B593" s="111">
        <v>35.01952500862807</v>
      </c>
      <c r="C593" s="111">
        <v>54.84181547428834</v>
      </c>
      <c r="D593" s="111">
        <v>54.84199953983613</v>
      </c>
      <c r="E593" s="111">
        <v>66.586</v>
      </c>
      <c r="F593" s="111">
        <v>63.65655</v>
      </c>
      <c r="G593" s="111">
        <v>0</v>
      </c>
      <c r="H593" s="111">
        <v>63.657</v>
      </c>
      <c r="I593" s="111">
        <v>63.657</v>
      </c>
      <c r="J593" s="156"/>
      <c r="K593" s="156">
        <f t="shared" si="96"/>
        <v>63.657</v>
      </c>
    </row>
    <row r="594" spans="1:11" ht="12.75" outlineLevel="1">
      <c r="A594" s="110" t="s">
        <v>324</v>
      </c>
      <c r="B594" s="111">
        <v>3.2594940753901804</v>
      </c>
      <c r="C594" s="111">
        <v>2.1434688686359977</v>
      </c>
      <c r="D594" s="111">
        <v>1.922000306775913</v>
      </c>
      <c r="E594" s="111">
        <v>1.922000306775913</v>
      </c>
      <c r="F594" s="111">
        <v>1.922000306775913</v>
      </c>
      <c r="G594" s="111">
        <v>0</v>
      </c>
      <c r="H594" s="111">
        <f>I594</f>
        <v>1.838</v>
      </c>
      <c r="I594" s="111">
        <v>1.838</v>
      </c>
      <c r="J594" s="156"/>
      <c r="K594" s="156">
        <f aca="true" t="shared" si="97" ref="K594:K657">I594+J594</f>
        <v>1.838</v>
      </c>
    </row>
    <row r="595" spans="1:11" ht="12.75" outlineLevel="1">
      <c r="A595" s="110"/>
      <c r="B595" s="111">
        <v>0</v>
      </c>
      <c r="C595" s="111">
        <v>0</v>
      </c>
      <c r="D595" s="111">
        <v>0</v>
      </c>
      <c r="E595" s="111">
        <v>0</v>
      </c>
      <c r="F595" s="111">
        <v>0</v>
      </c>
      <c r="G595" s="111">
        <v>0</v>
      </c>
      <c r="H595" s="111">
        <v>0</v>
      </c>
      <c r="I595" s="111">
        <v>0</v>
      </c>
      <c r="J595" s="156"/>
      <c r="K595" s="156">
        <f t="shared" si="97"/>
        <v>0</v>
      </c>
    </row>
    <row r="596" spans="1:11" ht="12.75" outlineLevel="1">
      <c r="A596" s="110" t="s">
        <v>431</v>
      </c>
      <c r="B596" s="111">
        <v>0.6813620850536218</v>
      </c>
      <c r="C596" s="111">
        <v>0.13274449401147853</v>
      </c>
      <c r="D596" s="111">
        <v>0.4473812841128423</v>
      </c>
      <c r="E596" s="111">
        <v>0.447</v>
      </c>
      <c r="F596" s="111">
        <v>0.45062</v>
      </c>
      <c r="G596" s="111">
        <v>0.4</v>
      </c>
      <c r="H596" s="111">
        <v>2.05062</v>
      </c>
      <c r="I596" s="111">
        <v>2.45062</v>
      </c>
      <c r="J596" s="156">
        <f aca="true" t="shared" si="98" ref="J596:J604">K596-I596</f>
        <v>11.30038</v>
      </c>
      <c r="K596" s="156">
        <v>13.751</v>
      </c>
    </row>
    <row r="597" spans="1:11" ht="12.75" outlineLevel="1">
      <c r="A597" s="110" t="s">
        <v>423</v>
      </c>
      <c r="B597" s="111">
        <v>0.5736070456201348</v>
      </c>
      <c r="C597" s="111">
        <v>0.1022586376592998</v>
      </c>
      <c r="D597" s="111">
        <v>0.3834698912223742</v>
      </c>
      <c r="E597" s="111">
        <v>0.383</v>
      </c>
      <c r="F597" s="111">
        <v>0.096</v>
      </c>
      <c r="G597" s="111">
        <v>0.2</v>
      </c>
      <c r="H597" s="111">
        <v>0.896</v>
      </c>
      <c r="I597" s="111">
        <v>1.096</v>
      </c>
      <c r="J597" s="156">
        <f t="shared" si="98"/>
        <v>-0.7000000000000001</v>
      </c>
      <c r="K597" s="156">
        <v>0.396</v>
      </c>
    </row>
    <row r="598" spans="1:11" ht="12.75" outlineLevel="1">
      <c r="A598" s="110" t="s">
        <v>324</v>
      </c>
      <c r="B598" s="111">
        <v>0.10775503943348716</v>
      </c>
      <c r="C598" s="111">
        <v>0.03048585635217875</v>
      </c>
      <c r="D598" s="111">
        <v>0.06391139289046821</v>
      </c>
      <c r="E598" s="111">
        <v>0.064</v>
      </c>
      <c r="F598" s="111">
        <v>0.35462</v>
      </c>
      <c r="G598" s="111">
        <v>0.2</v>
      </c>
      <c r="H598" s="111">
        <v>1.15462</v>
      </c>
      <c r="I598" s="111">
        <v>1.35462</v>
      </c>
      <c r="J598" s="156">
        <f t="shared" si="98"/>
        <v>12.00038</v>
      </c>
      <c r="K598" s="156">
        <v>13.355</v>
      </c>
    </row>
    <row r="599" spans="1:11" ht="12.75" outlineLevel="1">
      <c r="A599" s="110"/>
      <c r="B599" s="111">
        <v>0</v>
      </c>
      <c r="C599" s="111">
        <v>0</v>
      </c>
      <c r="D599" s="111">
        <v>0</v>
      </c>
      <c r="E599" s="111">
        <v>0</v>
      </c>
      <c r="F599" s="111">
        <v>0</v>
      </c>
      <c r="G599" s="111">
        <v>0</v>
      </c>
      <c r="H599" s="111">
        <v>0</v>
      </c>
      <c r="I599" s="111">
        <v>0</v>
      </c>
      <c r="J599" s="156"/>
      <c r="K599" s="156">
        <f t="shared" si="97"/>
        <v>0</v>
      </c>
    </row>
    <row r="600" spans="1:11" ht="12.75" outlineLevel="1">
      <c r="A600" s="110" t="s">
        <v>432</v>
      </c>
      <c r="B600" s="111">
        <v>66.98577774085106</v>
      </c>
      <c r="C600" s="111">
        <v>61.18129178224023</v>
      </c>
      <c r="D600" s="111">
        <v>66.64195023199927</v>
      </c>
      <c r="E600" s="111">
        <v>63.274</v>
      </c>
      <c r="F600" s="111">
        <v>56.55478</v>
      </c>
      <c r="G600" s="111">
        <v>56.31</v>
      </c>
      <c r="H600" s="111">
        <v>13.128671440195918</v>
      </c>
      <c r="I600" s="111">
        <v>69.43867144019592</v>
      </c>
      <c r="J600" s="156">
        <f t="shared" si="98"/>
        <v>1.8323285598040826</v>
      </c>
      <c r="K600" s="156">
        <v>71.271</v>
      </c>
    </row>
    <row r="601" spans="1:11" ht="12.75" outlineLevel="1">
      <c r="A601" s="110" t="s">
        <v>323</v>
      </c>
      <c r="B601" s="111">
        <v>50.11101453350888</v>
      </c>
      <c r="C601" s="111">
        <v>44.47592448199609</v>
      </c>
      <c r="D601" s="111">
        <v>46.06228717421038</v>
      </c>
      <c r="E601" s="111">
        <v>43.684</v>
      </c>
      <c r="F601" s="111">
        <v>43.60871</v>
      </c>
      <c r="G601" s="111">
        <v>42.95</v>
      </c>
      <c r="H601" s="111">
        <v>9.608686960000021</v>
      </c>
      <c r="I601" s="111">
        <v>52.558686960000024</v>
      </c>
      <c r="J601" s="156">
        <f t="shared" si="98"/>
        <v>0.7823130399999769</v>
      </c>
      <c r="K601" s="156">
        <v>53.341</v>
      </c>
    </row>
    <row r="602" spans="1:11" ht="12.75" outlineLevel="1">
      <c r="A602" s="110" t="s">
        <v>324</v>
      </c>
      <c r="B602" s="111">
        <v>16.87476320734217</v>
      </c>
      <c r="C602" s="111">
        <v>16.698574770237624</v>
      </c>
      <c r="D602" s="111">
        <v>20.579663057788917</v>
      </c>
      <c r="E602" s="111">
        <v>19.59</v>
      </c>
      <c r="F602" s="111">
        <v>12.946069999999999</v>
      </c>
      <c r="G602" s="111">
        <v>13.36</v>
      </c>
      <c r="H602" s="111">
        <v>3.5199844801959115</v>
      </c>
      <c r="I602" s="111">
        <v>16.879984480195912</v>
      </c>
      <c r="J602" s="156">
        <f t="shared" si="98"/>
        <v>1.050015519804088</v>
      </c>
      <c r="K602" s="156">
        <v>17.93</v>
      </c>
    </row>
    <row r="603" spans="1:11" ht="12.75" outlineLevel="1">
      <c r="A603" s="110" t="s">
        <v>433</v>
      </c>
      <c r="B603" s="111">
        <v>0</v>
      </c>
      <c r="C603" s="111">
        <v>0.006792530006518988</v>
      </c>
      <c r="D603" s="111">
        <v>0</v>
      </c>
      <c r="E603" s="111">
        <v>0</v>
      </c>
      <c r="F603" s="111">
        <v>0</v>
      </c>
      <c r="G603" s="111">
        <v>0</v>
      </c>
      <c r="H603" s="111">
        <v>0</v>
      </c>
      <c r="I603" s="111">
        <v>0</v>
      </c>
      <c r="J603" s="156"/>
      <c r="K603" s="156">
        <f t="shared" si="97"/>
        <v>0</v>
      </c>
    </row>
    <row r="604" spans="1:11" ht="12.75" outlineLevel="1">
      <c r="A604" s="110" t="s">
        <v>340</v>
      </c>
      <c r="B604" s="111">
        <v>480.43767655592904</v>
      </c>
      <c r="C604" s="111">
        <v>438.1762312579091</v>
      </c>
      <c r="D604" s="111">
        <v>440.58247627599593</v>
      </c>
      <c r="E604" s="111">
        <v>460.337</v>
      </c>
      <c r="F604" s="111">
        <v>446.20912</v>
      </c>
      <c r="G604" s="111">
        <v>403.72</v>
      </c>
      <c r="H604" s="111">
        <v>71.85797506659152</v>
      </c>
      <c r="I604" s="111">
        <v>475.57797506659153</v>
      </c>
      <c r="J604" s="156">
        <f t="shared" si="98"/>
        <v>15.221024933408444</v>
      </c>
      <c r="K604" s="156">
        <v>490.799</v>
      </c>
    </row>
    <row r="605" spans="1:11" ht="12.75" outlineLevel="1">
      <c r="A605" s="110"/>
      <c r="B605" s="111">
        <v>0</v>
      </c>
      <c r="C605" s="111">
        <v>0</v>
      </c>
      <c r="D605" s="111">
        <v>0</v>
      </c>
      <c r="E605" s="111">
        <v>0</v>
      </c>
      <c r="F605" s="111">
        <v>0</v>
      </c>
      <c r="G605" s="111">
        <v>0</v>
      </c>
      <c r="H605" s="111">
        <v>0</v>
      </c>
      <c r="I605" s="111">
        <v>0</v>
      </c>
      <c r="J605" s="156"/>
      <c r="K605" s="156">
        <f t="shared" si="97"/>
        <v>0</v>
      </c>
    </row>
    <row r="606" spans="1:11" ht="12.75" outlineLevel="1">
      <c r="A606" s="110" t="s">
        <v>434</v>
      </c>
      <c r="B606" s="111">
        <v>0</v>
      </c>
      <c r="C606" s="111">
        <v>0</v>
      </c>
      <c r="D606" s="111">
        <v>0</v>
      </c>
      <c r="E606" s="111">
        <v>0</v>
      </c>
      <c r="F606" s="111">
        <v>0</v>
      </c>
      <c r="G606" s="111">
        <v>0</v>
      </c>
      <c r="H606" s="111">
        <v>0</v>
      </c>
      <c r="I606" s="111">
        <v>0</v>
      </c>
      <c r="J606" s="156"/>
      <c r="K606" s="156">
        <f t="shared" si="97"/>
        <v>0</v>
      </c>
    </row>
    <row r="607" spans="1:11" ht="12.75" outlineLevel="1">
      <c r="A607" s="110" t="s">
        <v>307</v>
      </c>
      <c r="B607" s="111">
        <v>0</v>
      </c>
      <c r="C607" s="111">
        <v>0</v>
      </c>
      <c r="D607" s="111">
        <v>0</v>
      </c>
      <c r="E607" s="111">
        <v>0</v>
      </c>
      <c r="F607" s="111">
        <v>0</v>
      </c>
      <c r="G607" s="111">
        <v>0</v>
      </c>
      <c r="H607" s="111">
        <v>0</v>
      </c>
      <c r="I607" s="111">
        <v>0</v>
      </c>
      <c r="J607" s="156"/>
      <c r="K607" s="156">
        <f t="shared" si="97"/>
        <v>0</v>
      </c>
    </row>
    <row r="608" spans="1:11" ht="12.75" outlineLevel="1">
      <c r="A608" s="110" t="s">
        <v>342</v>
      </c>
      <c r="B608" s="111">
        <v>179.78397862794475</v>
      </c>
      <c r="C608" s="111">
        <v>192.04868789385554</v>
      </c>
      <c r="D608" s="111">
        <v>192.04868789385554</v>
      </c>
      <c r="E608" s="111">
        <v>195.467</v>
      </c>
      <c r="F608" s="111">
        <v>197.803</v>
      </c>
      <c r="G608" s="111">
        <v>196</v>
      </c>
      <c r="H608" s="111">
        <v>1.803</v>
      </c>
      <c r="I608" s="111">
        <v>197.803</v>
      </c>
      <c r="J608" s="156"/>
      <c r="K608" s="156">
        <f t="shared" si="97"/>
        <v>197.803</v>
      </c>
    </row>
    <row r="609" spans="1:11" ht="12.75" outlineLevel="1">
      <c r="A609" s="110" t="s">
        <v>435</v>
      </c>
      <c r="B609" s="111">
        <v>179.78397862794475</v>
      </c>
      <c r="C609" s="111">
        <v>192.04868789385554</v>
      </c>
      <c r="D609" s="111">
        <v>192.04868789385554</v>
      </c>
      <c r="E609" s="111">
        <v>195.467</v>
      </c>
      <c r="F609" s="111">
        <v>197.803</v>
      </c>
      <c r="G609" s="111">
        <v>196</v>
      </c>
      <c r="H609" s="111">
        <v>0</v>
      </c>
      <c r="I609" s="111">
        <v>197.803</v>
      </c>
      <c r="J609" s="156"/>
      <c r="K609" s="156">
        <f t="shared" si="97"/>
        <v>197.803</v>
      </c>
    </row>
    <row r="610" spans="1:11" ht="12.75" outlineLevel="1">
      <c r="A610" s="110" t="s">
        <v>314</v>
      </c>
      <c r="B610" s="111">
        <v>1.1759743330819477</v>
      </c>
      <c r="C610" s="111">
        <v>1.22966011785308</v>
      </c>
      <c r="D610" s="111">
        <v>0.9203277389336981</v>
      </c>
      <c r="E610" s="111">
        <v>0.92</v>
      </c>
      <c r="F610" s="111">
        <v>0.6207699999999999</v>
      </c>
      <c r="G610" s="111">
        <v>0.5</v>
      </c>
      <c r="H610" s="111">
        <v>0</v>
      </c>
      <c r="I610" s="111">
        <v>0.36</v>
      </c>
      <c r="J610" s="156"/>
      <c r="K610" s="156">
        <f t="shared" si="97"/>
        <v>0.36</v>
      </c>
    </row>
    <row r="611" spans="1:11" ht="12.75" outlineLevel="1">
      <c r="A611" s="110" t="s">
        <v>315</v>
      </c>
      <c r="B611" s="111">
        <v>65.33687829943887</v>
      </c>
      <c r="C611" s="111">
        <v>36.352945687881075</v>
      </c>
      <c r="D611" s="111">
        <v>36.9110222029067</v>
      </c>
      <c r="E611" s="111">
        <v>59.377</v>
      </c>
      <c r="F611" s="111">
        <v>60.466660000000005</v>
      </c>
      <c r="G611" s="111">
        <v>0</v>
      </c>
      <c r="H611" s="111">
        <v>57.215</v>
      </c>
      <c r="I611" s="111">
        <v>57.215</v>
      </c>
      <c r="J611" s="156"/>
      <c r="K611" s="156">
        <f t="shared" si="97"/>
        <v>57.215</v>
      </c>
    </row>
    <row r="612" spans="1:11" ht="12.75" outlineLevel="1">
      <c r="A612" s="110" t="s">
        <v>407</v>
      </c>
      <c r="B612" s="111">
        <v>31.955824268531185</v>
      </c>
      <c r="C612" s="111">
        <v>0</v>
      </c>
      <c r="D612" s="111">
        <v>0</v>
      </c>
      <c r="E612" s="111">
        <v>22.466</v>
      </c>
      <c r="F612" s="111">
        <v>23.55566</v>
      </c>
      <c r="G612" s="111">
        <v>0</v>
      </c>
      <c r="H612" s="111">
        <v>0</v>
      </c>
      <c r="I612" s="111">
        <v>0</v>
      </c>
      <c r="J612" s="156"/>
      <c r="K612" s="156">
        <f t="shared" si="97"/>
        <v>0</v>
      </c>
    </row>
    <row r="613" spans="1:11" ht="12.75" outlineLevel="1">
      <c r="A613" s="110" t="s">
        <v>436</v>
      </c>
      <c r="B613" s="111">
        <v>0</v>
      </c>
      <c r="C613" s="111">
        <v>2.9143711732900437</v>
      </c>
      <c r="D613" s="111">
        <v>0</v>
      </c>
      <c r="E613" s="111">
        <v>0</v>
      </c>
      <c r="F613" s="111">
        <v>0</v>
      </c>
      <c r="G613" s="111">
        <v>0</v>
      </c>
      <c r="H613" s="111">
        <v>0</v>
      </c>
      <c r="I613" s="111">
        <v>0</v>
      </c>
      <c r="J613" s="156"/>
      <c r="K613" s="156">
        <f t="shared" si="97"/>
        <v>0</v>
      </c>
    </row>
    <row r="614" spans="1:11" ht="12.75" outlineLevel="1">
      <c r="A614" s="110" t="s">
        <v>437</v>
      </c>
      <c r="B614" s="111">
        <v>33.38105403090768</v>
      </c>
      <c r="C614" s="111">
        <v>33.43857451459103</v>
      </c>
      <c r="D614" s="111">
        <v>36.9110222029067</v>
      </c>
      <c r="E614" s="111">
        <v>36.911</v>
      </c>
      <c r="F614" s="111">
        <v>36.911</v>
      </c>
      <c r="G614" s="111">
        <v>0</v>
      </c>
      <c r="H614" s="111">
        <v>0</v>
      </c>
      <c r="I614" s="111">
        <v>57.215</v>
      </c>
      <c r="J614" s="156"/>
      <c r="K614" s="156">
        <f t="shared" si="97"/>
        <v>57.215</v>
      </c>
    </row>
    <row r="615" spans="1:11" ht="12.75" outlineLevel="1">
      <c r="A615" s="110" t="s">
        <v>11</v>
      </c>
      <c r="B615" s="111">
        <v>1.0359656410977467</v>
      </c>
      <c r="C615" s="111">
        <v>2.3844157836207227</v>
      </c>
      <c r="D615" s="111">
        <v>1.5338795648894967</v>
      </c>
      <c r="E615" s="111">
        <v>0.552</v>
      </c>
      <c r="F615" s="111">
        <v>0.16817</v>
      </c>
      <c r="G615" s="111">
        <v>0</v>
      </c>
      <c r="H615" s="111">
        <v>0</v>
      </c>
      <c r="I615" s="111">
        <v>0</v>
      </c>
      <c r="J615" s="156"/>
      <c r="K615" s="156">
        <f t="shared" si="97"/>
        <v>0</v>
      </c>
    </row>
    <row r="616" spans="1:11" ht="12.75" outlineLevel="1">
      <c r="A616" s="110" t="s">
        <v>438</v>
      </c>
      <c r="B616" s="111">
        <v>0</v>
      </c>
      <c r="C616" s="111">
        <v>0.1917349456111871</v>
      </c>
      <c r="D616" s="111">
        <v>0</v>
      </c>
      <c r="E616" s="111">
        <v>0</v>
      </c>
      <c r="F616" s="111">
        <v>0</v>
      </c>
      <c r="G616" s="111">
        <v>0</v>
      </c>
      <c r="H616" s="111">
        <v>0</v>
      </c>
      <c r="I616" s="111">
        <v>0</v>
      </c>
      <c r="J616" s="156"/>
      <c r="K616" s="156">
        <f t="shared" si="97"/>
        <v>0</v>
      </c>
    </row>
    <row r="617" spans="1:11" ht="12.75" outlineLevel="1">
      <c r="A617" s="110" t="s">
        <v>439</v>
      </c>
      <c r="B617" s="111">
        <v>0.8452315519026498</v>
      </c>
      <c r="C617" s="111">
        <v>2.169800467833267</v>
      </c>
      <c r="D617" s="111">
        <v>1.5338795648894967</v>
      </c>
      <c r="E617" s="111">
        <v>0.531</v>
      </c>
      <c r="F617" s="111">
        <v>0.14698</v>
      </c>
      <c r="G617" s="111">
        <v>0</v>
      </c>
      <c r="H617" s="111">
        <v>0</v>
      </c>
      <c r="I617" s="111">
        <v>0</v>
      </c>
      <c r="J617" s="156"/>
      <c r="K617" s="156">
        <f t="shared" si="97"/>
        <v>0</v>
      </c>
    </row>
    <row r="618" spans="1:11" ht="12.75" outlineLevel="1">
      <c r="A618" s="110" t="s">
        <v>368</v>
      </c>
      <c r="B618" s="111">
        <v>0.14433423235718945</v>
      </c>
      <c r="C618" s="111">
        <v>0</v>
      </c>
      <c r="D618" s="111">
        <v>0</v>
      </c>
      <c r="E618" s="111">
        <v>0</v>
      </c>
      <c r="F618" s="111">
        <v>0</v>
      </c>
      <c r="G618" s="111">
        <v>0</v>
      </c>
      <c r="H618" s="111">
        <v>0</v>
      </c>
      <c r="I618" s="111">
        <v>0</v>
      </c>
      <c r="J618" s="156"/>
      <c r="K618" s="156">
        <f t="shared" si="97"/>
        <v>0</v>
      </c>
    </row>
    <row r="619" spans="1:11" ht="12.75" outlineLevel="1">
      <c r="A619" s="110" t="s">
        <v>369</v>
      </c>
      <c r="B619" s="111">
        <v>0.04639985683790728</v>
      </c>
      <c r="C619" s="111">
        <v>0.02288037017626833</v>
      </c>
      <c r="D619" s="111">
        <v>0</v>
      </c>
      <c r="E619" s="111">
        <v>0.021</v>
      </c>
      <c r="F619" s="111">
        <v>0.02119</v>
      </c>
      <c r="G619" s="111">
        <v>0</v>
      </c>
      <c r="H619" s="111">
        <v>0</v>
      </c>
      <c r="I619" s="111">
        <v>0</v>
      </c>
      <c r="J619" s="156"/>
      <c r="K619" s="156">
        <f t="shared" si="97"/>
        <v>0</v>
      </c>
    </row>
    <row r="620" spans="1:11" ht="12.75" outlineLevel="1">
      <c r="A620" s="110" t="s">
        <v>319</v>
      </c>
      <c r="B620" s="111">
        <v>247.33279690156326</v>
      </c>
      <c r="C620" s="111">
        <v>232.0157094832104</v>
      </c>
      <c r="D620" s="111">
        <v>231.41391740058543</v>
      </c>
      <c r="E620" s="111">
        <v>256.316</v>
      </c>
      <c r="F620" s="111">
        <v>259.0586</v>
      </c>
      <c r="G620" s="111">
        <v>196.5</v>
      </c>
      <c r="H620" s="111">
        <v>58.878</v>
      </c>
      <c r="I620" s="111">
        <v>255.378</v>
      </c>
      <c r="J620" s="156"/>
      <c r="K620" s="156">
        <f t="shared" si="97"/>
        <v>255.378</v>
      </c>
    </row>
    <row r="621" spans="1:11" ht="12.75" outlineLevel="1">
      <c r="A621" s="110" t="s">
        <v>320</v>
      </c>
      <c r="B621" s="111">
        <v>-158.05128334590262</v>
      </c>
      <c r="C621" s="111">
        <v>-40.52688571319009</v>
      </c>
      <c r="D621" s="111">
        <v>-136.35644143775642</v>
      </c>
      <c r="E621" s="111">
        <v>-145.943</v>
      </c>
      <c r="F621" s="111">
        <v>-115.88259</v>
      </c>
      <c r="G621" s="111">
        <v>-74.04</v>
      </c>
      <c r="H621" s="111">
        <v>-54.10382723153783</v>
      </c>
      <c r="I621" s="111">
        <v>-128.14382723153784</v>
      </c>
      <c r="J621" s="156"/>
      <c r="K621" s="156">
        <f t="shared" si="97"/>
        <v>-128.14382723153784</v>
      </c>
    </row>
    <row r="622" spans="1:11" ht="12.75" outlineLevel="1">
      <c r="A622" s="110" t="s">
        <v>321</v>
      </c>
      <c r="B622" s="111">
        <v>0</v>
      </c>
      <c r="C622" s="111">
        <v>0</v>
      </c>
      <c r="D622" s="111">
        <v>0</v>
      </c>
      <c r="E622" s="111">
        <v>0</v>
      </c>
      <c r="F622" s="111">
        <v>0</v>
      </c>
      <c r="G622" s="111">
        <v>0</v>
      </c>
      <c r="H622" s="111">
        <v>0</v>
      </c>
      <c r="I622" s="111">
        <v>-128.14382723153778</v>
      </c>
      <c r="J622" s="156"/>
      <c r="K622" s="156">
        <f t="shared" si="97"/>
        <v>-128.14382723153778</v>
      </c>
    </row>
    <row r="623" spans="1:11" ht="12.75" outlineLevel="1">
      <c r="A623" s="110" t="s">
        <v>546</v>
      </c>
      <c r="B623" s="111">
        <v>59.22926130916621</v>
      </c>
      <c r="C623" s="111">
        <v>46.76409124026945</v>
      </c>
      <c r="D623" s="111">
        <v>56.58561766773612</v>
      </c>
      <c r="E623" s="111">
        <v>54.823</v>
      </c>
      <c r="F623" s="111">
        <v>45.69714</v>
      </c>
      <c r="G623" s="111">
        <v>57.8</v>
      </c>
      <c r="H623" s="111">
        <v>-2.412915300000008</v>
      </c>
      <c r="I623" s="111">
        <v>55.387084699999996</v>
      </c>
      <c r="J623" s="156">
        <f>K623-I623</f>
        <v>0.1509153000000012</v>
      </c>
      <c r="K623" s="156">
        <v>55.538</v>
      </c>
    </row>
    <row r="624" spans="1:11" ht="12.75" outlineLevel="1">
      <c r="A624" s="110" t="s">
        <v>440</v>
      </c>
      <c r="B624" s="111">
        <v>0</v>
      </c>
      <c r="C624" s="111">
        <v>0.6902458042002736</v>
      </c>
      <c r="D624" s="111">
        <v>6.099983382971381</v>
      </c>
      <c r="E624" s="111">
        <v>6.1</v>
      </c>
      <c r="F624" s="111">
        <v>0.7285900000000001</v>
      </c>
      <c r="G624" s="111">
        <v>8.1</v>
      </c>
      <c r="H624" s="111">
        <v>0</v>
      </c>
      <c r="I624" s="111">
        <v>8.1</v>
      </c>
      <c r="J624" s="156"/>
      <c r="K624" s="156">
        <f t="shared" si="97"/>
        <v>8.1</v>
      </c>
    </row>
    <row r="625" spans="1:11" ht="12.75" outlineLevel="1">
      <c r="A625" s="110" t="s">
        <v>323</v>
      </c>
      <c r="B625" s="111">
        <v>46.85388518911457</v>
      </c>
      <c r="C625" s="111">
        <v>40.85008883719147</v>
      </c>
      <c r="D625" s="111">
        <v>44.26175689287131</v>
      </c>
      <c r="E625" s="111">
        <v>43.075</v>
      </c>
      <c r="F625" s="111">
        <v>42.46284</v>
      </c>
      <c r="G625" s="111">
        <v>44.27</v>
      </c>
      <c r="H625" s="111">
        <v>-0.751385300000009</v>
      </c>
      <c r="I625" s="111">
        <v>43.51861469999999</v>
      </c>
      <c r="J625" s="156"/>
      <c r="K625" s="156">
        <f t="shared" si="97"/>
        <v>43.51861469999999</v>
      </c>
    </row>
    <row r="626" spans="1:11" ht="12.75" outlineLevel="1">
      <c r="A626" s="110" t="s">
        <v>324</v>
      </c>
      <c r="B626" s="111">
        <v>12.142865542673809</v>
      </c>
      <c r="C626" s="111">
        <v>5.149972517991129</v>
      </c>
      <c r="D626" s="111">
        <v>6.131844618000077</v>
      </c>
      <c r="E626" s="111">
        <v>5.556</v>
      </c>
      <c r="F626" s="111">
        <v>2.4606</v>
      </c>
      <c r="G626" s="111">
        <v>5.43</v>
      </c>
      <c r="H626" s="111">
        <v>-1.730085</v>
      </c>
      <c r="I626" s="111">
        <v>3.6999150000000007</v>
      </c>
      <c r="J626" s="156">
        <f>K626-I626</f>
        <v>0.15008499999999936</v>
      </c>
      <c r="K626" s="156">
        <v>3.85</v>
      </c>
    </row>
    <row r="627" spans="1:11" ht="12.75" outlineLevel="1">
      <c r="A627" s="110" t="s">
        <v>326</v>
      </c>
      <c r="B627" s="111">
        <v>0.2325105773778329</v>
      </c>
      <c r="C627" s="111">
        <v>0.07378408088658239</v>
      </c>
      <c r="D627" s="111">
        <v>0.09203277389336981</v>
      </c>
      <c r="E627" s="111">
        <v>0.092</v>
      </c>
      <c r="F627" s="111">
        <v>0.04511</v>
      </c>
      <c r="G627" s="111">
        <v>0</v>
      </c>
      <c r="H627" s="111">
        <v>0.068555</v>
      </c>
      <c r="I627" s="111">
        <v>0.068555</v>
      </c>
      <c r="J627" s="156"/>
      <c r="K627" s="156">
        <f t="shared" si="97"/>
        <v>0.068555</v>
      </c>
    </row>
    <row r="628" spans="1:11" ht="12.75" outlineLevel="1">
      <c r="A628" s="110"/>
      <c r="B628" s="111">
        <v>0</v>
      </c>
      <c r="C628" s="111">
        <v>0</v>
      </c>
      <c r="D628" s="111">
        <v>0</v>
      </c>
      <c r="E628" s="111">
        <v>0</v>
      </c>
      <c r="F628" s="111">
        <v>0</v>
      </c>
      <c r="G628" s="111">
        <v>0</v>
      </c>
      <c r="H628" s="111">
        <v>0</v>
      </c>
      <c r="I628" s="111">
        <v>0</v>
      </c>
      <c r="J628" s="156"/>
      <c r="K628" s="156">
        <f t="shared" si="97"/>
        <v>0</v>
      </c>
    </row>
    <row r="629" spans="1:11" ht="12.75" outlineLevel="1">
      <c r="A629" s="110" t="s">
        <v>441</v>
      </c>
      <c r="B629" s="111">
        <v>244.11795533854</v>
      </c>
      <c r="C629" s="111">
        <v>137.9285033170146</v>
      </c>
      <c r="D629" s="111">
        <v>225.32237968632165</v>
      </c>
      <c r="E629" s="111">
        <v>258.462</v>
      </c>
      <c r="F629" s="111">
        <v>243.55729</v>
      </c>
      <c r="G629" s="111">
        <v>126.49</v>
      </c>
      <c r="H629" s="111">
        <v>111.52274337504886</v>
      </c>
      <c r="I629" s="111">
        <v>238.01274337504884</v>
      </c>
      <c r="J629" s="156">
        <v>125.247</v>
      </c>
      <c r="K629" s="156">
        <f t="shared" si="97"/>
        <v>363.25974337504886</v>
      </c>
    </row>
    <row r="630" spans="1:11" ht="12.75" outlineLevel="1">
      <c r="A630" s="110" t="s">
        <v>440</v>
      </c>
      <c r="B630" s="111">
        <v>154.2960911635755</v>
      </c>
      <c r="C630" s="111">
        <v>44.54734958393517</v>
      </c>
      <c r="D630" s="111">
        <v>101.79399997443534</v>
      </c>
      <c r="E630" s="111">
        <v>109.402</v>
      </c>
      <c r="F630" s="111">
        <v>104.5796</v>
      </c>
      <c r="G630" s="111">
        <v>0</v>
      </c>
      <c r="H630" s="111">
        <v>127.77549</v>
      </c>
      <c r="I630" s="111">
        <v>127.77549</v>
      </c>
      <c r="J630" s="156">
        <v>124.469</v>
      </c>
      <c r="K630" s="156">
        <f t="shared" si="97"/>
        <v>252.24448999999998</v>
      </c>
    </row>
    <row r="631" spans="1:11" ht="12.75" outlineLevel="1">
      <c r="A631" s="110" t="s">
        <v>374</v>
      </c>
      <c r="B631" s="111">
        <v>0</v>
      </c>
      <c r="C631" s="111">
        <v>0</v>
      </c>
      <c r="D631" s="111">
        <v>0</v>
      </c>
      <c r="E631" s="111">
        <v>22.57</v>
      </c>
      <c r="F631" s="111">
        <v>22.56741</v>
      </c>
      <c r="G631" s="111">
        <v>0</v>
      </c>
      <c r="H631" s="111">
        <v>0</v>
      </c>
      <c r="I631" s="111">
        <v>0</v>
      </c>
      <c r="J631" s="156"/>
      <c r="K631" s="156">
        <f t="shared" si="97"/>
        <v>0</v>
      </c>
    </row>
    <row r="632" spans="1:11" ht="12.75" outlineLevel="1">
      <c r="A632" s="110" t="s">
        <v>323</v>
      </c>
      <c r="B632" s="111">
        <v>0</v>
      </c>
      <c r="C632" s="111">
        <v>0</v>
      </c>
      <c r="D632" s="111">
        <v>5.6938284355706665</v>
      </c>
      <c r="E632" s="111">
        <v>8.081</v>
      </c>
      <c r="F632" s="111">
        <v>8.16098</v>
      </c>
      <c r="G632" s="111">
        <v>8.08</v>
      </c>
      <c r="H632" s="111">
        <v>3.647778400000001</v>
      </c>
      <c r="I632" s="111">
        <v>11.727778400000002</v>
      </c>
      <c r="J632" s="156"/>
      <c r="K632" s="156">
        <f t="shared" si="97"/>
        <v>11.727778400000002</v>
      </c>
    </row>
    <row r="633" spans="1:11" ht="12.75" outlineLevel="1">
      <c r="A633" s="110" t="s">
        <v>324</v>
      </c>
      <c r="B633" s="111">
        <v>89.82186417496453</v>
      </c>
      <c r="C633" s="111">
        <v>93.3471527360577</v>
      </c>
      <c r="D633" s="111">
        <v>117.83455127631564</v>
      </c>
      <c r="E633" s="111">
        <v>118.409</v>
      </c>
      <c r="F633" s="111">
        <v>108.2493</v>
      </c>
      <c r="G633" s="111">
        <v>118.41</v>
      </c>
      <c r="H633" s="111">
        <v>-19.900525024951087</v>
      </c>
      <c r="I633" s="111">
        <v>98.50947497504892</v>
      </c>
      <c r="J633" s="156">
        <v>0.778</v>
      </c>
      <c r="K633" s="156">
        <f t="shared" si="97"/>
        <v>99.28747497504892</v>
      </c>
    </row>
    <row r="634" spans="1:11" ht="12.75" outlineLevel="1">
      <c r="A634" s="110" t="s">
        <v>433</v>
      </c>
      <c r="B634" s="111">
        <v>0</v>
      </c>
      <c r="C634" s="111">
        <v>0.03400099702171718</v>
      </c>
      <c r="D634" s="111">
        <v>0</v>
      </c>
      <c r="E634" s="111">
        <v>0</v>
      </c>
      <c r="F634" s="111">
        <v>0</v>
      </c>
      <c r="G634" s="111">
        <v>0</v>
      </c>
      <c r="H634" s="111">
        <v>0</v>
      </c>
      <c r="I634" s="111">
        <v>0</v>
      </c>
      <c r="J634" s="156"/>
      <c r="K634" s="156">
        <f t="shared" si="97"/>
        <v>0</v>
      </c>
    </row>
    <row r="635" spans="1:11" ht="12.75" outlineLevel="1">
      <c r="A635" s="110"/>
      <c r="B635" s="111">
        <v>0</v>
      </c>
      <c r="C635" s="111">
        <v>0</v>
      </c>
      <c r="D635" s="111">
        <v>0</v>
      </c>
      <c r="E635" s="111">
        <v>0</v>
      </c>
      <c r="F635" s="111">
        <v>0</v>
      </c>
      <c r="G635" s="111">
        <v>0</v>
      </c>
      <c r="H635" s="111">
        <v>0</v>
      </c>
      <c r="I635" s="111">
        <v>0</v>
      </c>
      <c r="J635" s="156"/>
      <c r="K635" s="156">
        <f t="shared" si="97"/>
        <v>0</v>
      </c>
    </row>
    <row r="636" spans="1:11" ht="12.75" outlineLevel="1">
      <c r="A636" s="110" t="s">
        <v>442</v>
      </c>
      <c r="B636" s="111">
        <v>4.731473930438562</v>
      </c>
      <c r="C636" s="111">
        <v>3.633694860225225</v>
      </c>
      <c r="D636" s="111">
        <v>2.8911712448710905</v>
      </c>
      <c r="E636" s="111">
        <v>6.436</v>
      </c>
      <c r="F636" s="111">
        <v>5.2900100000000005</v>
      </c>
      <c r="G636" s="111">
        <v>1.42</v>
      </c>
      <c r="H636" s="111">
        <v>3.3999699999999997</v>
      </c>
      <c r="I636" s="111">
        <v>4.8199700000000005</v>
      </c>
      <c r="J636" s="156"/>
      <c r="K636" s="156">
        <f t="shared" si="97"/>
        <v>4.8199700000000005</v>
      </c>
    </row>
    <row r="637" spans="1:11" ht="12.75" outlineLevel="1">
      <c r="A637" s="110" t="s">
        <v>324</v>
      </c>
      <c r="B637" s="111">
        <v>4.731473930438562</v>
      </c>
      <c r="C637" s="111">
        <v>3.633694860225225</v>
      </c>
      <c r="D637" s="111">
        <v>2.8911712448710905</v>
      </c>
      <c r="E637" s="111">
        <v>6.436</v>
      </c>
      <c r="F637" s="111">
        <v>5.2900100000000005</v>
      </c>
      <c r="G637" s="111">
        <v>1.42</v>
      </c>
      <c r="H637" s="111">
        <v>3.3999699999999997</v>
      </c>
      <c r="I637" s="111">
        <v>4.8199700000000005</v>
      </c>
      <c r="J637" s="156"/>
      <c r="K637" s="156">
        <f t="shared" si="97"/>
        <v>4.8199700000000005</v>
      </c>
    </row>
    <row r="638" spans="1:11" ht="12.75" outlineLevel="1">
      <c r="A638" s="110"/>
      <c r="B638" s="111">
        <v>0</v>
      </c>
      <c r="C638" s="111">
        <v>0</v>
      </c>
      <c r="D638" s="111">
        <v>0</v>
      </c>
      <c r="E638" s="111">
        <v>0</v>
      </c>
      <c r="F638" s="111">
        <v>0</v>
      </c>
      <c r="G638" s="111">
        <v>0</v>
      </c>
      <c r="H638" s="111">
        <v>0</v>
      </c>
      <c r="I638" s="111">
        <v>0</v>
      </c>
      <c r="J638" s="156"/>
      <c r="K638" s="156">
        <f t="shared" si="97"/>
        <v>0</v>
      </c>
    </row>
    <row r="639" spans="1:11" ht="12.75" outlineLevel="1">
      <c r="A639" s="110" t="s">
        <v>443</v>
      </c>
      <c r="B639" s="111">
        <v>0</v>
      </c>
      <c r="C639" s="111">
        <v>0</v>
      </c>
      <c r="D639" s="111">
        <v>0</v>
      </c>
      <c r="E639" s="111">
        <v>0</v>
      </c>
      <c r="F639" s="111">
        <v>0</v>
      </c>
      <c r="G639" s="111">
        <v>0</v>
      </c>
      <c r="H639" s="111">
        <v>0</v>
      </c>
      <c r="I639" s="111">
        <v>0</v>
      </c>
      <c r="J639" s="156"/>
      <c r="K639" s="156">
        <f t="shared" si="97"/>
        <v>0</v>
      </c>
    </row>
    <row r="640" spans="1:11" ht="12.75" outlineLevel="1">
      <c r="A640" s="110" t="s">
        <v>324</v>
      </c>
      <c r="B640" s="111">
        <v>0</v>
      </c>
      <c r="C640" s="111">
        <v>0</v>
      </c>
      <c r="D640" s="111">
        <v>0</v>
      </c>
      <c r="E640" s="111">
        <v>0</v>
      </c>
      <c r="F640" s="111">
        <v>0</v>
      </c>
      <c r="G640" s="111">
        <v>0</v>
      </c>
      <c r="H640" s="111">
        <v>0</v>
      </c>
      <c r="I640" s="111">
        <v>0</v>
      </c>
      <c r="J640" s="156"/>
      <c r="K640" s="156">
        <f t="shared" si="97"/>
        <v>0</v>
      </c>
    </row>
    <row r="641" spans="1:11" ht="12.75" outlineLevel="1">
      <c r="A641" s="110"/>
      <c r="B641" s="111">
        <v>0</v>
      </c>
      <c r="C641" s="111">
        <v>0</v>
      </c>
      <c r="D641" s="111">
        <v>0</v>
      </c>
      <c r="E641" s="111">
        <v>0</v>
      </c>
      <c r="F641" s="111">
        <v>0</v>
      </c>
      <c r="G641" s="111">
        <v>0</v>
      </c>
      <c r="H641" s="111">
        <v>0</v>
      </c>
      <c r="I641" s="111">
        <v>0</v>
      </c>
      <c r="J641" s="156"/>
      <c r="K641" s="156">
        <f t="shared" si="97"/>
        <v>0</v>
      </c>
    </row>
    <row r="642" spans="1:11" ht="12.75" outlineLevel="1">
      <c r="A642" s="110" t="s">
        <v>444</v>
      </c>
      <c r="B642" s="111">
        <v>47.35640330806692</v>
      </c>
      <c r="C642" s="111">
        <v>41.18991538097734</v>
      </c>
      <c r="D642" s="111">
        <v>41.15788733654596</v>
      </c>
      <c r="E642" s="111">
        <v>41.158</v>
      </c>
      <c r="F642" s="111">
        <v>40.727</v>
      </c>
      <c r="G642" s="111">
        <v>43.2</v>
      </c>
      <c r="H642" s="111">
        <v>0</v>
      </c>
      <c r="I642" s="111">
        <v>43.2</v>
      </c>
      <c r="J642" s="156"/>
      <c r="K642" s="156">
        <f t="shared" si="97"/>
        <v>43.2</v>
      </c>
    </row>
    <row r="643" spans="1:11" ht="12.75" outlineLevel="1">
      <c r="A643" s="110" t="s">
        <v>324</v>
      </c>
      <c r="B643" s="111">
        <v>47.35640330806692</v>
      </c>
      <c r="C643" s="111">
        <v>41.18991538097734</v>
      </c>
      <c r="D643" s="111">
        <v>41.15788733654596</v>
      </c>
      <c r="E643" s="111">
        <v>41.158</v>
      </c>
      <c r="F643" s="111">
        <v>40.727</v>
      </c>
      <c r="G643" s="111">
        <v>43.2</v>
      </c>
      <c r="H643" s="111">
        <v>0</v>
      </c>
      <c r="I643" s="111">
        <v>43.2</v>
      </c>
      <c r="J643" s="156"/>
      <c r="K643" s="156">
        <f t="shared" si="97"/>
        <v>43.2</v>
      </c>
    </row>
    <row r="644" spans="1:11" ht="12.75" outlineLevel="1">
      <c r="A644" s="110"/>
      <c r="B644" s="111">
        <v>0</v>
      </c>
      <c r="C644" s="111">
        <v>0</v>
      </c>
      <c r="D644" s="111">
        <v>0</v>
      </c>
      <c r="E644" s="111">
        <v>0</v>
      </c>
      <c r="F644" s="111">
        <v>0</v>
      </c>
      <c r="G644" s="111">
        <v>0</v>
      </c>
      <c r="H644" s="111">
        <v>0</v>
      </c>
      <c r="I644" s="111">
        <v>0</v>
      </c>
      <c r="J644" s="156"/>
      <c r="K644" s="156">
        <f t="shared" si="97"/>
        <v>0</v>
      </c>
    </row>
    <row r="645" spans="1:11" ht="12.75" outlineLevel="1">
      <c r="A645" s="110" t="s">
        <v>445</v>
      </c>
      <c r="B645" s="111">
        <v>23.919050145079442</v>
      </c>
      <c r="C645" s="111">
        <v>21.426681835031253</v>
      </c>
      <c r="D645" s="111">
        <v>20.613617476001178</v>
      </c>
      <c r="E645" s="111">
        <v>19.858</v>
      </c>
      <c r="F645" s="111">
        <v>18.1478</v>
      </c>
      <c r="G645" s="111">
        <v>20.13</v>
      </c>
      <c r="H645" s="111">
        <v>0.4720291564889485</v>
      </c>
      <c r="I645" s="111">
        <v>20.60202915648895</v>
      </c>
      <c r="J645" s="156"/>
      <c r="K645" s="156">
        <f t="shared" si="97"/>
        <v>20.60202915648895</v>
      </c>
    </row>
    <row r="646" spans="1:11" ht="12.75" outlineLevel="1">
      <c r="A646" s="110" t="s">
        <v>446</v>
      </c>
      <c r="B646" s="111">
        <v>0</v>
      </c>
      <c r="C646" s="111">
        <v>2.5997954827246814</v>
      </c>
      <c r="D646" s="111">
        <v>0</v>
      </c>
      <c r="E646" s="111">
        <v>0</v>
      </c>
      <c r="F646" s="111">
        <v>0</v>
      </c>
      <c r="G646" s="111">
        <v>0</v>
      </c>
      <c r="H646" s="111">
        <v>0</v>
      </c>
      <c r="I646" s="111">
        <v>0</v>
      </c>
      <c r="J646" s="156"/>
      <c r="K646" s="156">
        <f t="shared" si="97"/>
        <v>0</v>
      </c>
    </row>
    <row r="647" spans="1:11" ht="12.75" outlineLevel="1">
      <c r="A647" s="110" t="s">
        <v>323</v>
      </c>
      <c r="B647" s="111">
        <v>16.28168419976225</v>
      </c>
      <c r="C647" s="111">
        <v>14.264185190392801</v>
      </c>
      <c r="D647" s="111">
        <v>14.950134802449096</v>
      </c>
      <c r="E647" s="111">
        <v>14.196</v>
      </c>
      <c r="F647" s="111">
        <v>14.224549999999999</v>
      </c>
      <c r="G647" s="111">
        <v>14.95</v>
      </c>
      <c r="H647" s="111">
        <v>0.33482120000000576</v>
      </c>
      <c r="I647" s="111">
        <v>15.284821200000005</v>
      </c>
      <c r="J647" s="156"/>
      <c r="K647" s="156">
        <f t="shared" si="97"/>
        <v>15.284821200000005</v>
      </c>
    </row>
    <row r="648" spans="1:11" ht="12.75" outlineLevel="1">
      <c r="A648" s="110" t="s">
        <v>324</v>
      </c>
      <c r="B648" s="111">
        <v>7.637365945317194</v>
      </c>
      <c r="C648" s="111">
        <v>4.505180678230414</v>
      </c>
      <c r="D648" s="111">
        <v>5.663482673552081</v>
      </c>
      <c r="E648" s="111">
        <v>5.662</v>
      </c>
      <c r="F648" s="111">
        <v>3.92325</v>
      </c>
      <c r="G648" s="111">
        <v>5.18</v>
      </c>
      <c r="H648" s="111">
        <v>0.13720795648894818</v>
      </c>
      <c r="I648" s="111">
        <v>5.317207956488948</v>
      </c>
      <c r="J648" s="156"/>
      <c r="K648" s="156">
        <f t="shared" si="97"/>
        <v>5.317207956488948</v>
      </c>
    </row>
    <row r="649" spans="1:11" ht="12.75" outlineLevel="1">
      <c r="A649" s="110" t="s">
        <v>326</v>
      </c>
      <c r="B649" s="111">
        <v>0</v>
      </c>
      <c r="C649" s="111">
        <v>0.05752048368335613</v>
      </c>
      <c r="D649" s="111">
        <v>0</v>
      </c>
      <c r="E649" s="111">
        <v>0</v>
      </c>
      <c r="F649" s="111">
        <v>0</v>
      </c>
      <c r="G649" s="111">
        <v>0</v>
      </c>
      <c r="H649" s="111">
        <v>0</v>
      </c>
      <c r="I649" s="111">
        <v>0</v>
      </c>
      <c r="J649" s="156"/>
      <c r="K649" s="156">
        <f t="shared" si="97"/>
        <v>0</v>
      </c>
    </row>
    <row r="650" spans="1:11" ht="12.75" outlineLevel="1">
      <c r="A650" s="110"/>
      <c r="B650" s="111">
        <v>0</v>
      </c>
      <c r="C650" s="111">
        <v>0</v>
      </c>
      <c r="D650" s="111">
        <v>0</v>
      </c>
      <c r="E650" s="111">
        <v>0</v>
      </c>
      <c r="F650" s="111">
        <v>0</v>
      </c>
      <c r="G650" s="111">
        <v>0</v>
      </c>
      <c r="H650" s="111">
        <v>0</v>
      </c>
      <c r="I650" s="111">
        <v>0</v>
      </c>
      <c r="J650" s="156"/>
      <c r="K650" s="156">
        <f t="shared" si="97"/>
        <v>0</v>
      </c>
    </row>
    <row r="651" spans="1:11" ht="12.75" outlineLevel="1">
      <c r="A651" s="110" t="s">
        <v>447</v>
      </c>
      <c r="B651" s="111">
        <v>24.925542929454323</v>
      </c>
      <c r="C651" s="111">
        <v>20.200043459921005</v>
      </c>
      <c r="D651" s="111">
        <v>19.80002032390424</v>
      </c>
      <c r="E651" s="111">
        <v>19.8</v>
      </c>
      <c r="F651" s="111">
        <v>19.8</v>
      </c>
      <c r="G651" s="111">
        <v>19.8</v>
      </c>
      <c r="H651" s="111">
        <v>0</v>
      </c>
      <c r="I651" s="111">
        <v>19.8</v>
      </c>
      <c r="J651" s="156">
        <f>J652</f>
        <v>10.6</v>
      </c>
      <c r="K651" s="156">
        <f t="shared" si="97"/>
        <v>30.4</v>
      </c>
    </row>
    <row r="652" spans="1:11" ht="12.75" outlineLevel="1">
      <c r="A652" s="110" t="s">
        <v>372</v>
      </c>
      <c r="B652" s="111">
        <v>24.925542929454323</v>
      </c>
      <c r="C652" s="111">
        <v>20.200043459921005</v>
      </c>
      <c r="D652" s="111">
        <v>19.80002032390424</v>
      </c>
      <c r="E652" s="111">
        <v>19.8</v>
      </c>
      <c r="F652" s="111">
        <v>19.8</v>
      </c>
      <c r="G652" s="111">
        <v>19.8</v>
      </c>
      <c r="H652" s="111">
        <v>0</v>
      </c>
      <c r="I652" s="111">
        <v>19.8</v>
      </c>
      <c r="J652" s="156">
        <v>10.6</v>
      </c>
      <c r="K652" s="156">
        <f t="shared" si="97"/>
        <v>30.4</v>
      </c>
    </row>
    <row r="653" spans="1:11" ht="12.75" outlineLevel="1">
      <c r="A653" s="110"/>
      <c r="B653" s="111">
        <v>0</v>
      </c>
      <c r="C653" s="111">
        <v>0</v>
      </c>
      <c r="D653" s="111">
        <v>0</v>
      </c>
      <c r="E653" s="111">
        <v>0</v>
      </c>
      <c r="F653" s="111">
        <v>0</v>
      </c>
      <c r="G653" s="111">
        <v>0</v>
      </c>
      <c r="H653" s="111">
        <v>0</v>
      </c>
      <c r="I653" s="111">
        <v>0</v>
      </c>
      <c r="J653" s="156"/>
      <c r="K653" s="156">
        <f t="shared" si="97"/>
        <v>0</v>
      </c>
    </row>
    <row r="654" spans="1:11" ht="12.75" outlineLevel="1">
      <c r="A654" s="110" t="s">
        <v>448</v>
      </c>
      <c r="B654" s="111">
        <v>1.1043932867204378</v>
      </c>
      <c r="C654" s="111">
        <v>1.3996651029616658</v>
      </c>
      <c r="D654" s="111">
        <v>1.3996651029616658</v>
      </c>
      <c r="E654" s="111">
        <v>1.722</v>
      </c>
      <c r="F654" s="111">
        <v>1.72195</v>
      </c>
      <c r="G654" s="111">
        <v>1.7</v>
      </c>
      <c r="H654" s="111">
        <v>0</v>
      </c>
      <c r="I654" s="111">
        <v>1.7</v>
      </c>
      <c r="J654" s="156"/>
      <c r="K654" s="156">
        <f t="shared" si="97"/>
        <v>1.7</v>
      </c>
    </row>
    <row r="655" spans="1:11" ht="12.75" outlineLevel="1">
      <c r="A655" s="110" t="s">
        <v>340</v>
      </c>
      <c r="B655" s="111">
        <v>405.384080247466</v>
      </c>
      <c r="C655" s="111">
        <v>272.5425951964005</v>
      </c>
      <c r="D655" s="111">
        <v>367.77035883834185</v>
      </c>
      <c r="E655" s="111">
        <v>402.259</v>
      </c>
      <c r="F655" s="111">
        <v>374.94119</v>
      </c>
      <c r="G655" s="111">
        <v>270.54</v>
      </c>
      <c r="H655" s="111">
        <v>112.98182723153778</v>
      </c>
      <c r="I655" s="111">
        <v>383.52182723153777</v>
      </c>
      <c r="J655" s="156">
        <v>135.847</v>
      </c>
      <c r="K655" s="156">
        <f t="shared" si="97"/>
        <v>519.3688272315378</v>
      </c>
    </row>
    <row r="656" spans="1:11" ht="12.75" outlineLevel="1">
      <c r="A656" s="110"/>
      <c r="B656" s="111">
        <v>0</v>
      </c>
      <c r="C656" s="111">
        <v>0</v>
      </c>
      <c r="D656" s="111">
        <v>0</v>
      </c>
      <c r="E656" s="111">
        <v>0</v>
      </c>
      <c r="F656" s="111">
        <v>0</v>
      </c>
      <c r="G656" s="111">
        <v>270.54</v>
      </c>
      <c r="H656" s="111">
        <v>0</v>
      </c>
      <c r="I656" s="111">
        <v>0</v>
      </c>
      <c r="J656" s="156"/>
      <c r="K656" s="156">
        <f t="shared" si="97"/>
        <v>0</v>
      </c>
    </row>
    <row r="657" spans="1:11" ht="12.75" outlineLevel="1">
      <c r="A657" s="110"/>
      <c r="B657" s="111">
        <v>0</v>
      </c>
      <c r="C657" s="111">
        <v>0</v>
      </c>
      <c r="D657" s="111">
        <v>0</v>
      </c>
      <c r="E657" s="111">
        <v>0</v>
      </c>
      <c r="F657" s="111">
        <v>0</v>
      </c>
      <c r="G657" s="111">
        <v>0</v>
      </c>
      <c r="H657" s="111">
        <v>0</v>
      </c>
      <c r="I657" s="111">
        <v>0</v>
      </c>
      <c r="J657" s="156"/>
      <c r="K657" s="156">
        <f t="shared" si="97"/>
        <v>0</v>
      </c>
    </row>
    <row r="658" spans="1:11" ht="12.75" outlineLevel="1">
      <c r="A658" s="110" t="s">
        <v>449</v>
      </c>
      <c r="B658" s="111">
        <v>2541.7549454833643</v>
      </c>
      <c r="C658" s="111">
        <v>2525.8431416409953</v>
      </c>
      <c r="D658" s="111">
        <v>2142.061778474874</v>
      </c>
      <c r="E658" s="111">
        <v>2569.14</v>
      </c>
      <c r="F658" s="111">
        <v>2553.70502</v>
      </c>
      <c r="G658" s="111">
        <v>2232.964254559572</v>
      </c>
      <c r="H658" s="111">
        <v>210.75070744042844</v>
      </c>
      <c r="I658" s="111">
        <v>2443.7149620000005</v>
      </c>
      <c r="J658" s="156">
        <v>0</v>
      </c>
      <c r="K658" s="156">
        <f aca="true" t="shared" si="99" ref="K658:K723">I658+J658</f>
        <v>2443.7149620000005</v>
      </c>
    </row>
    <row r="659" spans="1:11" ht="12.75" outlineLevel="1">
      <c r="A659" s="110" t="s">
        <v>450</v>
      </c>
      <c r="B659" s="111">
        <v>943.5623106617415</v>
      </c>
      <c r="C659" s="111">
        <v>1177.1052535375095</v>
      </c>
      <c r="D659" s="111">
        <v>245.9074341454191</v>
      </c>
      <c r="E659" s="111">
        <v>506.548</v>
      </c>
      <c r="F659" s="111">
        <v>888.80866</v>
      </c>
      <c r="G659" s="111">
        <v>939.8522545595719</v>
      </c>
      <c r="H659" s="111">
        <v>-685.8694024765504</v>
      </c>
      <c r="I659" s="111">
        <v>253.98285208302156</v>
      </c>
      <c r="J659" s="156">
        <f>-J660</f>
        <v>-485.4816333063334</v>
      </c>
      <c r="K659" s="156">
        <f t="shared" si="99"/>
        <v>-231.49878122331182</v>
      </c>
    </row>
    <row r="660" spans="1:11" ht="12.75" outlineLevel="1">
      <c r="A660" s="110" t="s">
        <v>451</v>
      </c>
      <c r="B660" s="111">
        <v>1598.192634821623</v>
      </c>
      <c r="C660" s="111">
        <v>1348.7378881034856</v>
      </c>
      <c r="D660" s="111">
        <v>1896.1543443294547</v>
      </c>
      <c r="E660" s="111">
        <v>2062.592</v>
      </c>
      <c r="F660" s="111">
        <v>1664.8963600000002</v>
      </c>
      <c r="G660" s="111">
        <v>1293.112</v>
      </c>
      <c r="H660" s="111">
        <v>896.6201099169781</v>
      </c>
      <c r="I660" s="111">
        <v>2189.732109916978</v>
      </c>
      <c r="J660" s="156">
        <f>J401+J428+J533+J604+J655</f>
        <v>485.4816333063334</v>
      </c>
      <c r="K660" s="156">
        <f t="shared" si="99"/>
        <v>2675.213743223311</v>
      </c>
    </row>
    <row r="661" spans="1:11" ht="12.75" outlineLevel="1">
      <c r="A661" s="110" t="s">
        <v>452</v>
      </c>
      <c r="B661" s="111">
        <v>-148.64184167806425</v>
      </c>
      <c r="C661" s="111">
        <v>-148.64178032288166</v>
      </c>
      <c r="D661" s="111">
        <v>-148.64174964529033</v>
      </c>
      <c r="E661" s="111">
        <v>148.642</v>
      </c>
      <c r="F661" s="111">
        <v>148.64172</v>
      </c>
      <c r="G661" s="111">
        <v>-148.64172</v>
      </c>
      <c r="H661" s="111">
        <v>0</v>
      </c>
      <c r="I661" s="111">
        <v>-148.64172</v>
      </c>
      <c r="J661" s="156">
        <v>875.632</v>
      </c>
      <c r="K661" s="156">
        <f t="shared" si="99"/>
        <v>726.99028</v>
      </c>
    </row>
    <row r="662" spans="1:11" ht="12.75" outlineLevel="1">
      <c r="A662" s="110"/>
      <c r="B662" s="111">
        <v>0</v>
      </c>
      <c r="C662" s="111">
        <v>0</v>
      </c>
      <c r="D662" s="111">
        <v>0</v>
      </c>
      <c r="E662" s="111">
        <v>0</v>
      </c>
      <c r="F662" s="111">
        <v>0</v>
      </c>
      <c r="G662" s="111">
        <v>0</v>
      </c>
      <c r="H662" s="111">
        <v>0</v>
      </c>
      <c r="I662" s="111">
        <v>253.98285208302178</v>
      </c>
      <c r="J662" s="156"/>
      <c r="K662" s="156">
        <f t="shared" si="99"/>
        <v>253.98285208302178</v>
      </c>
    </row>
    <row r="663" spans="1:11" ht="12.75" outlineLevel="1">
      <c r="A663" s="110"/>
      <c r="B663" s="111">
        <v>0</v>
      </c>
      <c r="C663" s="111">
        <v>0</v>
      </c>
      <c r="D663" s="111">
        <v>0</v>
      </c>
      <c r="E663" s="111">
        <v>0</v>
      </c>
      <c r="F663" s="111">
        <v>0</v>
      </c>
      <c r="G663" s="111">
        <v>0</v>
      </c>
      <c r="H663" s="111">
        <v>0</v>
      </c>
      <c r="I663" s="111">
        <v>0</v>
      </c>
      <c r="J663" s="156"/>
      <c r="K663" s="156">
        <f t="shared" si="99"/>
        <v>0</v>
      </c>
    </row>
    <row r="664" spans="1:11" ht="12.75" outlineLevel="1">
      <c r="A664" s="110" t="s">
        <v>453</v>
      </c>
      <c r="B664" s="111">
        <v>0</v>
      </c>
      <c r="C664" s="111">
        <v>0</v>
      </c>
      <c r="D664" s="111">
        <v>0</v>
      </c>
      <c r="E664" s="111">
        <v>0</v>
      </c>
      <c r="F664" s="111">
        <v>0</v>
      </c>
      <c r="G664" s="111">
        <v>0</v>
      </c>
      <c r="H664" s="111">
        <v>0</v>
      </c>
      <c r="I664" s="111">
        <v>0</v>
      </c>
      <c r="J664" s="156"/>
      <c r="K664" s="156">
        <f t="shared" si="99"/>
        <v>0</v>
      </c>
    </row>
    <row r="665" spans="1:11" ht="12.75" outlineLevel="1">
      <c r="A665" s="110" t="s">
        <v>307</v>
      </c>
      <c r="B665" s="111">
        <v>0</v>
      </c>
      <c r="C665" s="111">
        <v>0</v>
      </c>
      <c r="D665" s="111">
        <v>0</v>
      </c>
      <c r="E665" s="111">
        <v>0</v>
      </c>
      <c r="F665" s="111">
        <v>0</v>
      </c>
      <c r="G665" s="111">
        <v>0</v>
      </c>
      <c r="H665" s="111">
        <v>0</v>
      </c>
      <c r="I665" s="111">
        <v>0</v>
      </c>
      <c r="J665" s="156"/>
      <c r="K665" s="156">
        <f t="shared" si="99"/>
        <v>0</v>
      </c>
    </row>
    <row r="666" spans="1:11" ht="12.75" outlineLevel="1">
      <c r="A666" s="110" t="s">
        <v>308</v>
      </c>
      <c r="B666" s="111">
        <v>8.522937890659952</v>
      </c>
      <c r="C666" s="111">
        <v>6.593125663083354</v>
      </c>
      <c r="D666" s="111">
        <v>6.391164853706236</v>
      </c>
      <c r="E666" s="111">
        <v>5.316</v>
      </c>
      <c r="F666" s="111">
        <v>6.166720000000001</v>
      </c>
      <c r="G666" s="111">
        <v>6.391</v>
      </c>
      <c r="H666" s="111">
        <v>-0.331</v>
      </c>
      <c r="I666" s="111">
        <v>6.06</v>
      </c>
      <c r="J666" s="156"/>
      <c r="K666" s="156">
        <f t="shared" si="99"/>
        <v>6.06</v>
      </c>
    </row>
    <row r="667" spans="1:11" ht="12.75" outlineLevel="1">
      <c r="A667" s="110" t="s">
        <v>454</v>
      </c>
      <c r="B667" s="111">
        <v>0.0051129318829649896</v>
      </c>
      <c r="C667" s="111">
        <v>0.12462771464727161</v>
      </c>
      <c r="D667" s="111">
        <v>0</v>
      </c>
      <c r="E667" s="111">
        <v>0</v>
      </c>
      <c r="F667" s="111">
        <v>0</v>
      </c>
      <c r="G667" s="111">
        <v>0</v>
      </c>
      <c r="H667" s="111">
        <v>0</v>
      </c>
      <c r="I667" s="111">
        <v>5.58</v>
      </c>
      <c r="J667" s="156"/>
      <c r="K667" s="156">
        <f t="shared" si="99"/>
        <v>5.58</v>
      </c>
    </row>
    <row r="668" spans="1:11" ht="12.75" outlineLevel="1">
      <c r="A668" s="110" t="s">
        <v>455</v>
      </c>
      <c r="B668" s="111">
        <v>1.0398425216980047</v>
      </c>
      <c r="C668" s="111">
        <v>0.8612094640369153</v>
      </c>
      <c r="D668" s="111">
        <v>0.7669397824447484</v>
      </c>
      <c r="E668" s="111">
        <v>0.546</v>
      </c>
      <c r="F668" s="111">
        <v>0.9552</v>
      </c>
      <c r="G668" s="111">
        <v>0.767</v>
      </c>
      <c r="H668" s="111">
        <v>0</v>
      </c>
      <c r="I668" s="111">
        <v>0.9</v>
      </c>
      <c r="J668" s="156"/>
      <c r="K668" s="156">
        <f t="shared" si="99"/>
        <v>0.9</v>
      </c>
    </row>
    <row r="669" spans="1:11" ht="12.75" outlineLevel="1">
      <c r="A669" s="110" t="s">
        <v>456</v>
      </c>
      <c r="B669" s="111">
        <v>6.241292037886826</v>
      </c>
      <c r="C669" s="111">
        <v>4.768448097350223</v>
      </c>
      <c r="D669" s="111">
        <v>4.8572852888167395</v>
      </c>
      <c r="E669" s="111">
        <v>4.278</v>
      </c>
      <c r="F669" s="111">
        <v>4.77795</v>
      </c>
      <c r="G669" s="111">
        <v>4.857</v>
      </c>
      <c r="H669" s="111">
        <v>0</v>
      </c>
      <c r="I669" s="111">
        <v>4.68</v>
      </c>
      <c r="J669" s="156"/>
      <c r="K669" s="156">
        <f t="shared" si="99"/>
        <v>4.68</v>
      </c>
    </row>
    <row r="670" spans="1:11" ht="12.75" outlineLevel="1">
      <c r="A670" s="110" t="s">
        <v>457</v>
      </c>
      <c r="B670" s="111">
        <v>0</v>
      </c>
      <c r="C670" s="111">
        <v>0</v>
      </c>
      <c r="D670" s="111">
        <v>0</v>
      </c>
      <c r="E670" s="111">
        <v>0</v>
      </c>
      <c r="F670" s="111">
        <v>0</v>
      </c>
      <c r="G670" s="111">
        <v>0</v>
      </c>
      <c r="H670" s="111">
        <v>0</v>
      </c>
      <c r="I670" s="111">
        <v>0</v>
      </c>
      <c r="J670" s="156"/>
      <c r="K670" s="156">
        <f t="shared" si="99"/>
        <v>0</v>
      </c>
    </row>
    <row r="671" spans="1:11" ht="12.75" outlineLevel="1">
      <c r="A671" s="110" t="s">
        <v>3</v>
      </c>
      <c r="B671" s="111">
        <v>1.2366903991921567</v>
      </c>
      <c r="C671" s="111">
        <v>0.8388403870489436</v>
      </c>
      <c r="D671" s="111">
        <v>0.7669397824447484</v>
      </c>
      <c r="E671" s="111">
        <v>0.492</v>
      </c>
      <c r="F671" s="111">
        <v>0.43357</v>
      </c>
      <c r="G671" s="111">
        <v>0.767</v>
      </c>
      <c r="H671" s="111">
        <v>0</v>
      </c>
      <c r="I671" s="111">
        <v>0.48</v>
      </c>
      <c r="J671" s="156"/>
      <c r="K671" s="156">
        <f t="shared" si="99"/>
        <v>0.48</v>
      </c>
    </row>
    <row r="672" spans="1:11" ht="12.75" outlineLevel="1">
      <c r="A672" s="110" t="s">
        <v>315</v>
      </c>
      <c r="B672" s="111">
        <v>0</v>
      </c>
      <c r="C672" s="111">
        <v>0</v>
      </c>
      <c r="D672" s="111">
        <v>0</v>
      </c>
      <c r="E672" s="111">
        <v>0</v>
      </c>
      <c r="F672" s="111">
        <v>0.5</v>
      </c>
      <c r="G672" s="111">
        <v>0</v>
      </c>
      <c r="H672" s="111">
        <v>0.214</v>
      </c>
      <c r="I672" s="111">
        <v>0.214</v>
      </c>
      <c r="J672" s="156"/>
      <c r="K672" s="156">
        <f t="shared" si="99"/>
        <v>0.214</v>
      </c>
    </row>
    <row r="673" spans="1:11" ht="12.75" outlineLevel="1">
      <c r="A673" s="110" t="s">
        <v>458</v>
      </c>
      <c r="B673" s="111">
        <v>0</v>
      </c>
      <c r="C673" s="111">
        <v>0</v>
      </c>
      <c r="D673" s="111">
        <v>0</v>
      </c>
      <c r="E673" s="111">
        <v>0</v>
      </c>
      <c r="F673" s="111">
        <v>0</v>
      </c>
      <c r="G673" s="111">
        <v>0</v>
      </c>
      <c r="H673" s="111">
        <v>0</v>
      </c>
      <c r="I673" s="111">
        <v>0</v>
      </c>
      <c r="J673" s="156"/>
      <c r="K673" s="156">
        <f t="shared" si="99"/>
        <v>0</v>
      </c>
    </row>
    <row r="674" spans="1:11" ht="12.75" outlineLevel="1">
      <c r="A674" s="110" t="s">
        <v>317</v>
      </c>
      <c r="B674" s="111">
        <v>0</v>
      </c>
      <c r="C674" s="111">
        <v>0</v>
      </c>
      <c r="D674" s="111">
        <v>0</v>
      </c>
      <c r="E674" s="111">
        <v>0</v>
      </c>
      <c r="F674" s="111">
        <v>0.5</v>
      </c>
      <c r="G674" s="111">
        <v>0</v>
      </c>
      <c r="H674" s="111">
        <v>0</v>
      </c>
      <c r="I674" s="111">
        <v>0.214</v>
      </c>
      <c r="J674" s="156"/>
      <c r="K674" s="156">
        <f t="shared" si="99"/>
        <v>0.214</v>
      </c>
    </row>
    <row r="675" spans="1:11" ht="12.75" outlineLevel="1">
      <c r="A675" s="110" t="s">
        <v>11</v>
      </c>
      <c r="B675" s="111">
        <v>0</v>
      </c>
      <c r="C675" s="111">
        <v>0.037899607582477984</v>
      </c>
      <c r="D675" s="111">
        <v>0</v>
      </c>
      <c r="E675" s="111">
        <v>0</v>
      </c>
      <c r="F675" s="111">
        <v>0</v>
      </c>
      <c r="G675" s="111">
        <v>0</v>
      </c>
      <c r="H675" s="111">
        <v>0</v>
      </c>
      <c r="I675" s="111">
        <v>0</v>
      </c>
      <c r="J675" s="156"/>
      <c r="K675" s="156">
        <f t="shared" si="99"/>
        <v>0</v>
      </c>
    </row>
    <row r="676" spans="1:11" ht="12.75" outlineLevel="1">
      <c r="A676" s="110" t="s">
        <v>369</v>
      </c>
      <c r="B676" s="111">
        <v>0</v>
      </c>
      <c r="C676" s="111">
        <v>0.037899607582477984</v>
      </c>
      <c r="D676" s="111">
        <v>0</v>
      </c>
      <c r="E676" s="111">
        <v>0</v>
      </c>
      <c r="F676" s="111">
        <v>0</v>
      </c>
      <c r="G676" s="111">
        <v>0</v>
      </c>
      <c r="H676" s="111">
        <v>0</v>
      </c>
      <c r="I676" s="111">
        <v>0</v>
      </c>
      <c r="J676" s="156"/>
      <c r="K676" s="156">
        <f t="shared" si="99"/>
        <v>0</v>
      </c>
    </row>
    <row r="677" spans="1:11" ht="12.75" outlineLevel="1">
      <c r="A677" s="110" t="s">
        <v>349</v>
      </c>
      <c r="B677" s="111">
        <v>8.522937890659952</v>
      </c>
      <c r="C677" s="111">
        <v>6.631025270665832</v>
      </c>
      <c r="D677" s="111">
        <v>6.391164853706236</v>
      </c>
      <c r="E677" s="111">
        <v>5.316</v>
      </c>
      <c r="F677" s="111">
        <v>6.666720000000001</v>
      </c>
      <c r="G677" s="111">
        <v>6.391</v>
      </c>
      <c r="H677" s="111">
        <v>-0.117</v>
      </c>
      <c r="I677" s="111">
        <v>6.274</v>
      </c>
      <c r="J677" s="156"/>
      <c r="K677" s="156">
        <f t="shared" si="99"/>
        <v>6.274</v>
      </c>
    </row>
    <row r="678" spans="1:11" ht="12.75" outlineLevel="1">
      <c r="A678" s="110" t="s">
        <v>320</v>
      </c>
      <c r="B678" s="111">
        <v>-261.11195211739295</v>
      </c>
      <c r="C678" s="111">
        <v>-241.30701174696102</v>
      </c>
      <c r="D678" s="111">
        <v>-254.96751641890253</v>
      </c>
      <c r="E678" s="111">
        <v>-272.257</v>
      </c>
      <c r="F678" s="111">
        <v>-249.46489000000003</v>
      </c>
      <c r="G678" s="111">
        <v>-254.969</v>
      </c>
      <c r="H678" s="111">
        <v>-24.24639204933832</v>
      </c>
      <c r="I678" s="111">
        <v>-279.21539204933833</v>
      </c>
      <c r="J678" s="156"/>
      <c r="K678" s="156">
        <f t="shared" si="99"/>
        <v>-279.21539204933833</v>
      </c>
    </row>
    <row r="679" spans="1:11" ht="12.75" outlineLevel="1">
      <c r="A679" s="110" t="s">
        <v>321</v>
      </c>
      <c r="B679" s="111">
        <v>269.6348900080529</v>
      </c>
      <c r="C679" s="111">
        <v>247.93803701762684</v>
      </c>
      <c r="D679" s="111">
        <v>261.35868127260875</v>
      </c>
      <c r="E679" s="111">
        <v>277.573</v>
      </c>
      <c r="F679" s="111">
        <v>256.13160999999997</v>
      </c>
      <c r="G679" s="111">
        <v>261.36</v>
      </c>
      <c r="H679" s="111">
        <v>24.129392049338318</v>
      </c>
      <c r="I679" s="111">
        <v>285.48939204933833</v>
      </c>
      <c r="J679" s="156"/>
      <c r="K679" s="156">
        <f t="shared" si="99"/>
        <v>285.48939204933833</v>
      </c>
    </row>
    <row r="680" spans="1:11" ht="12.75" outlineLevel="1">
      <c r="A680" s="110" t="s">
        <v>541</v>
      </c>
      <c r="B680" s="111"/>
      <c r="C680" s="111"/>
      <c r="D680" s="111"/>
      <c r="E680" s="111"/>
      <c r="F680" s="111"/>
      <c r="G680" s="111"/>
      <c r="H680" s="111"/>
      <c r="I680" s="111"/>
      <c r="J680" s="156">
        <f>J681</f>
        <v>6.115</v>
      </c>
      <c r="K680" s="156">
        <f t="shared" si="99"/>
        <v>6.115</v>
      </c>
    </row>
    <row r="681" spans="1:11" ht="12.75" outlineLevel="1">
      <c r="A681" s="110" t="s">
        <v>323</v>
      </c>
      <c r="B681" s="111"/>
      <c r="C681" s="111"/>
      <c r="D681" s="111"/>
      <c r="E681" s="111"/>
      <c r="F681" s="111"/>
      <c r="G681" s="111"/>
      <c r="H681" s="111"/>
      <c r="I681" s="111"/>
      <c r="J681" s="156">
        <v>6.115</v>
      </c>
      <c r="K681" s="156">
        <f t="shared" si="99"/>
        <v>6.115</v>
      </c>
    </row>
    <row r="682" spans="1:11" ht="12.75" outlineLevel="1">
      <c r="A682" s="110"/>
      <c r="B682" s="111"/>
      <c r="C682" s="111"/>
      <c r="D682" s="111"/>
      <c r="E682" s="111"/>
      <c r="F682" s="111"/>
      <c r="G682" s="111"/>
      <c r="H682" s="111"/>
      <c r="I682" s="111"/>
      <c r="J682" s="156"/>
      <c r="K682" s="156">
        <v>0</v>
      </c>
    </row>
    <row r="683" spans="1:11" ht="12.75" outlineLevel="1">
      <c r="A683" s="110" t="s">
        <v>459</v>
      </c>
      <c r="B683" s="111">
        <v>76.78301995321668</v>
      </c>
      <c r="C683" s="111">
        <v>72.2169985811614</v>
      </c>
      <c r="D683" s="111">
        <v>76.14721051218794</v>
      </c>
      <c r="E683" s="111">
        <v>80.862</v>
      </c>
      <c r="F683" s="111">
        <v>74.23614</v>
      </c>
      <c r="G683" s="111">
        <v>76.15</v>
      </c>
      <c r="H683" s="111">
        <v>4.236891503291452</v>
      </c>
      <c r="I683" s="111">
        <v>80.38689150329145</v>
      </c>
      <c r="J683" s="156"/>
      <c r="K683" s="156">
        <f t="shared" si="99"/>
        <v>80.38689150329145</v>
      </c>
    </row>
    <row r="684" spans="1:11" ht="12.75" outlineLevel="1">
      <c r="A684" s="110" t="s">
        <v>323</v>
      </c>
      <c r="B684" s="111">
        <v>40.47684480973503</v>
      </c>
      <c r="C684" s="111">
        <v>35.86082599414569</v>
      </c>
      <c r="D684" s="111">
        <v>37.425450513210535</v>
      </c>
      <c r="E684" s="111">
        <v>40.113</v>
      </c>
      <c r="F684" s="111">
        <v>39.96039</v>
      </c>
      <c r="G684" s="111">
        <v>37.43</v>
      </c>
      <c r="H684" s="111">
        <v>3.2218540000000138</v>
      </c>
      <c r="I684" s="111">
        <v>40.651854000000014</v>
      </c>
      <c r="J684" s="156"/>
      <c r="K684" s="156">
        <f t="shared" si="99"/>
        <v>40.651854000000014</v>
      </c>
    </row>
    <row r="685" spans="1:11" ht="12.75" outlineLevel="1">
      <c r="A685" s="110" t="s">
        <v>324</v>
      </c>
      <c r="B685" s="111">
        <v>36.306175143481646</v>
      </c>
      <c r="C685" s="111">
        <v>36.356172587015706</v>
      </c>
      <c r="D685" s="111">
        <v>38.72175999897742</v>
      </c>
      <c r="E685" s="111">
        <v>40.749</v>
      </c>
      <c r="F685" s="111">
        <v>34.27575</v>
      </c>
      <c r="G685" s="111">
        <v>38.72</v>
      </c>
      <c r="H685" s="111">
        <v>1.0150375032914527</v>
      </c>
      <c r="I685" s="111">
        <v>39.73503750329145</v>
      </c>
      <c r="J685" s="156"/>
      <c r="K685" s="156">
        <f t="shared" si="99"/>
        <v>39.73503750329145</v>
      </c>
    </row>
    <row r="686" spans="1:11" ht="12.75" outlineLevel="1">
      <c r="A686" s="110"/>
      <c r="B686" s="111">
        <v>0</v>
      </c>
      <c r="C686" s="111">
        <v>0</v>
      </c>
      <c r="D686" s="111">
        <v>0</v>
      </c>
      <c r="E686" s="111">
        <v>0</v>
      </c>
      <c r="F686" s="111">
        <v>0</v>
      </c>
      <c r="G686" s="111">
        <v>0</v>
      </c>
      <c r="H686" s="111">
        <v>0</v>
      </c>
      <c r="I686" s="111">
        <v>0</v>
      </c>
      <c r="J686" s="156"/>
      <c r="K686" s="156">
        <f t="shared" si="99"/>
        <v>0</v>
      </c>
    </row>
    <row r="687" spans="1:11" ht="12.75" outlineLevel="1">
      <c r="A687" s="110" t="s">
        <v>460</v>
      </c>
      <c r="B687" s="111">
        <v>74.97600628890622</v>
      </c>
      <c r="C687" s="111">
        <v>70.21441527232754</v>
      </c>
      <c r="D687" s="111">
        <v>72.61095484002915</v>
      </c>
      <c r="E687" s="111">
        <v>77.477</v>
      </c>
      <c r="F687" s="111">
        <v>72.19417</v>
      </c>
      <c r="G687" s="111">
        <v>72.61</v>
      </c>
      <c r="H687" s="111">
        <v>6.104282666357773</v>
      </c>
      <c r="I687" s="111">
        <v>78.71428266635778</v>
      </c>
      <c r="J687" s="156">
        <f>K687-I687</f>
        <v>-2.528282666357768</v>
      </c>
      <c r="K687" s="156">
        <v>76.186</v>
      </c>
    </row>
    <row r="688" spans="1:11" ht="12.75" outlineLevel="1">
      <c r="A688" s="110" t="s">
        <v>323</v>
      </c>
      <c r="B688" s="111">
        <v>55.62595068577199</v>
      </c>
      <c r="C688" s="111">
        <v>48.76509912696688</v>
      </c>
      <c r="D688" s="111">
        <v>50.17250047933737</v>
      </c>
      <c r="E688" s="111">
        <v>55.038</v>
      </c>
      <c r="F688" s="111">
        <v>50.82441</v>
      </c>
      <c r="G688" s="111">
        <v>50.17</v>
      </c>
      <c r="H688" s="111">
        <v>4.296434496925853</v>
      </c>
      <c r="I688" s="111">
        <v>54.46643449692585</v>
      </c>
      <c r="J688" s="156">
        <v>-2.593</v>
      </c>
      <c r="K688" s="156">
        <f t="shared" si="99"/>
        <v>51.87343449692585</v>
      </c>
    </row>
    <row r="689" spans="1:11" ht="12.75" outlineLevel="1">
      <c r="A689" s="110" t="s">
        <v>324</v>
      </c>
      <c r="B689" s="111">
        <v>19.350055603134226</v>
      </c>
      <c r="C689" s="111">
        <v>21.449316145360655</v>
      </c>
      <c r="D689" s="111">
        <v>22.438454360691782</v>
      </c>
      <c r="E689" s="111">
        <v>22.439</v>
      </c>
      <c r="F689" s="111">
        <v>21.36976</v>
      </c>
      <c r="G689" s="111">
        <v>22.44</v>
      </c>
      <c r="H689" s="111">
        <v>1.8078481694319126</v>
      </c>
      <c r="I689" s="111">
        <v>24.24784816943191</v>
      </c>
      <c r="J689" s="156">
        <f>K689-I689</f>
        <v>0.06415183056808971</v>
      </c>
      <c r="K689" s="156">
        <v>24.312</v>
      </c>
    </row>
    <row r="690" spans="1:11" ht="12.75" outlineLevel="1">
      <c r="A690" s="110"/>
      <c r="B690" s="111">
        <v>0</v>
      </c>
      <c r="C690" s="111">
        <v>0</v>
      </c>
      <c r="D690" s="111">
        <v>0</v>
      </c>
      <c r="E690" s="111">
        <v>0</v>
      </c>
      <c r="F690" s="111">
        <v>0</v>
      </c>
      <c r="G690" s="111">
        <v>0</v>
      </c>
      <c r="H690" s="111">
        <v>0</v>
      </c>
      <c r="I690" s="111">
        <v>0</v>
      </c>
      <c r="J690" s="156"/>
      <c r="K690" s="156">
        <f t="shared" si="99"/>
        <v>0</v>
      </c>
    </row>
    <row r="691" spans="1:11" ht="12.75" outlineLevel="1">
      <c r="A691" s="110" t="s">
        <v>461</v>
      </c>
      <c r="B691" s="111">
        <v>55.39441923484974</v>
      </c>
      <c r="C691" s="111">
        <v>44.995579870387175</v>
      </c>
      <c r="D691" s="111">
        <v>48.95760432042746</v>
      </c>
      <c r="E691" s="111">
        <v>48.928</v>
      </c>
      <c r="F691" s="111">
        <v>48.14118</v>
      </c>
      <c r="G691" s="111">
        <v>48.96</v>
      </c>
      <c r="H691" s="111">
        <v>6.399837295597754</v>
      </c>
      <c r="I691" s="111">
        <v>55.35983729559776</v>
      </c>
      <c r="J691" s="156">
        <f>J693</f>
        <v>-6.475</v>
      </c>
      <c r="K691" s="156">
        <f t="shared" si="99"/>
        <v>48.884837295597755</v>
      </c>
    </row>
    <row r="692" spans="1:11" ht="12.75" outlineLevel="1">
      <c r="A692" s="110" t="s">
        <v>440</v>
      </c>
      <c r="B692" s="111">
        <v>4.298697480602815</v>
      </c>
      <c r="C692" s="111">
        <v>0</v>
      </c>
      <c r="D692" s="111">
        <v>0</v>
      </c>
      <c r="E692" s="111">
        <v>0</v>
      </c>
      <c r="F692" s="111">
        <v>0</v>
      </c>
      <c r="G692" s="111">
        <v>0</v>
      </c>
      <c r="H692" s="111">
        <v>0</v>
      </c>
      <c r="I692" s="111">
        <v>0</v>
      </c>
      <c r="J692" s="156"/>
      <c r="K692" s="156">
        <f t="shared" si="99"/>
        <v>0</v>
      </c>
    </row>
    <row r="693" spans="1:11" ht="12.75" outlineLevel="1">
      <c r="A693" s="110" t="s">
        <v>323</v>
      </c>
      <c r="B693" s="111">
        <v>35.59540091777127</v>
      </c>
      <c r="C693" s="111">
        <v>32.20833919190112</v>
      </c>
      <c r="D693" s="111">
        <v>33.97939180141373</v>
      </c>
      <c r="E693" s="111">
        <v>33.951</v>
      </c>
      <c r="F693" s="111">
        <v>33.39519</v>
      </c>
      <c r="G693" s="111">
        <v>33.98</v>
      </c>
      <c r="H693" s="111">
        <v>1.7378694383955735</v>
      </c>
      <c r="I693" s="111">
        <v>35.717869438395574</v>
      </c>
      <c r="J693" s="156">
        <v>-6.475</v>
      </c>
      <c r="K693" s="156">
        <f t="shared" si="99"/>
        <v>29.242869438395573</v>
      </c>
    </row>
    <row r="694" spans="1:11" ht="12.75" outlineLevel="1">
      <c r="A694" s="110" t="s">
        <v>324</v>
      </c>
      <c r="B694" s="111">
        <v>15.500320836475657</v>
      </c>
      <c r="C694" s="111">
        <v>12.78724067848606</v>
      </c>
      <c r="D694" s="111">
        <v>14.978212519013717</v>
      </c>
      <c r="E694" s="111">
        <v>14.977</v>
      </c>
      <c r="F694" s="111">
        <v>14.745989999999999</v>
      </c>
      <c r="G694" s="111">
        <v>14.98</v>
      </c>
      <c r="H694" s="111">
        <v>4.661967857202202</v>
      </c>
      <c r="I694" s="111">
        <v>19.641967857202204</v>
      </c>
      <c r="J694" s="156"/>
      <c r="K694" s="156">
        <f t="shared" si="99"/>
        <v>19.641967857202204</v>
      </c>
    </row>
    <row r="695" spans="1:11" ht="12.75" outlineLevel="1">
      <c r="A695" s="110"/>
      <c r="B695" s="111">
        <v>0</v>
      </c>
      <c r="C695" s="111">
        <v>0</v>
      </c>
      <c r="D695" s="111">
        <v>0</v>
      </c>
      <c r="E695" s="111">
        <v>0</v>
      </c>
      <c r="F695" s="111">
        <v>0</v>
      </c>
      <c r="G695" s="111">
        <v>0</v>
      </c>
      <c r="H695" s="111">
        <v>0</v>
      </c>
      <c r="I695" s="111">
        <v>0</v>
      </c>
      <c r="J695" s="156"/>
      <c r="K695" s="156">
        <f t="shared" si="99"/>
        <v>0</v>
      </c>
    </row>
    <row r="696" spans="1:11" ht="12.75" outlineLevel="1">
      <c r="A696" s="110" t="s">
        <v>462</v>
      </c>
      <c r="B696" s="111">
        <v>36.70489435404497</v>
      </c>
      <c r="C696" s="111">
        <v>34.45550023647311</v>
      </c>
      <c r="D696" s="111">
        <v>38.57220716577403</v>
      </c>
      <c r="E696" s="111">
        <v>40.06</v>
      </c>
      <c r="F696" s="111">
        <v>33.468309999999995</v>
      </c>
      <c r="G696" s="111">
        <v>38.57</v>
      </c>
      <c r="H696" s="111">
        <v>5.54008035742461</v>
      </c>
      <c r="I696" s="111">
        <v>44.11008035742461</v>
      </c>
      <c r="J696" s="156"/>
      <c r="K696" s="156">
        <f t="shared" si="99"/>
        <v>44.11008035742461</v>
      </c>
    </row>
    <row r="697" spans="1:11" ht="12.75" outlineLevel="1">
      <c r="A697" s="110" t="s">
        <v>372</v>
      </c>
      <c r="B697" s="111">
        <v>15.50496593509133</v>
      </c>
      <c r="C697" s="111">
        <v>15.921797706850052</v>
      </c>
      <c r="D697" s="111">
        <v>14.699679163524344</v>
      </c>
      <c r="E697" s="111">
        <v>16.188</v>
      </c>
      <c r="F697" s="111">
        <v>11.743</v>
      </c>
      <c r="G697" s="111">
        <v>14.7</v>
      </c>
      <c r="H697" s="111">
        <v>1.4878637659299785</v>
      </c>
      <c r="I697" s="111">
        <v>16.18786376592998</v>
      </c>
      <c r="J697" s="156"/>
      <c r="K697" s="156">
        <f t="shared" si="99"/>
        <v>16.18786376592998</v>
      </c>
    </row>
    <row r="698" spans="1:11" ht="12.75" outlineLevel="1">
      <c r="A698" s="110" t="s">
        <v>323</v>
      </c>
      <c r="B698" s="111">
        <v>6.435455626142422</v>
      </c>
      <c r="C698" s="111">
        <v>4.888474173302827</v>
      </c>
      <c r="D698" s="111">
        <v>5.289257515370752</v>
      </c>
      <c r="E698" s="111">
        <v>5.289</v>
      </c>
      <c r="F698" s="111">
        <v>4.8186</v>
      </c>
      <c r="G698" s="111">
        <v>5.29</v>
      </c>
      <c r="H698" s="111">
        <v>5.159001557685369</v>
      </c>
      <c r="I698" s="111">
        <v>10.449001557685369</v>
      </c>
      <c r="J698" s="156"/>
      <c r="K698" s="156">
        <f t="shared" si="99"/>
        <v>10.449001557685369</v>
      </c>
    </row>
    <row r="699" spans="1:11" ht="12.75" outlineLevel="1">
      <c r="A699" s="110" t="s">
        <v>324</v>
      </c>
      <c r="B699" s="111">
        <v>14.764472792811217</v>
      </c>
      <c r="C699" s="111">
        <v>13.645228356320224</v>
      </c>
      <c r="D699" s="111">
        <v>18.58327048687894</v>
      </c>
      <c r="E699" s="111">
        <v>18.583</v>
      </c>
      <c r="F699" s="111">
        <v>16.90671</v>
      </c>
      <c r="G699" s="111">
        <v>18.58</v>
      </c>
      <c r="H699" s="111">
        <v>-1.106784966190742</v>
      </c>
      <c r="I699" s="111">
        <v>17.473215033809257</v>
      </c>
      <c r="J699" s="156"/>
      <c r="K699" s="156">
        <f t="shared" si="99"/>
        <v>17.473215033809257</v>
      </c>
    </row>
    <row r="700" spans="1:11" ht="12.75" outlineLevel="1">
      <c r="A700" s="110"/>
      <c r="B700" s="111">
        <v>0</v>
      </c>
      <c r="C700" s="111">
        <v>0</v>
      </c>
      <c r="D700" s="111">
        <v>0</v>
      </c>
      <c r="E700" s="111">
        <v>0</v>
      </c>
      <c r="F700" s="111">
        <v>0</v>
      </c>
      <c r="G700" s="111">
        <v>0</v>
      </c>
      <c r="H700" s="111">
        <v>0</v>
      </c>
      <c r="I700" s="111">
        <v>0</v>
      </c>
      <c r="J700" s="156"/>
      <c r="K700" s="156">
        <f t="shared" si="99"/>
        <v>0</v>
      </c>
    </row>
    <row r="701" spans="1:11" ht="12.75" outlineLevel="1">
      <c r="A701" s="110" t="s">
        <v>463</v>
      </c>
      <c r="B701" s="111">
        <v>25.77655017703527</v>
      </c>
      <c r="C701" s="111">
        <v>26.05554305727762</v>
      </c>
      <c r="D701" s="111">
        <v>25.070704434190176</v>
      </c>
      <c r="E701" s="111">
        <v>30.246</v>
      </c>
      <c r="F701" s="111">
        <v>28.091810000000002</v>
      </c>
      <c r="G701" s="111">
        <v>25.07</v>
      </c>
      <c r="H701" s="111">
        <v>1.8483002266666626</v>
      </c>
      <c r="I701" s="111">
        <v>26.918300226666663</v>
      </c>
      <c r="J701" s="156">
        <f>J702</f>
        <v>1.055</v>
      </c>
      <c r="K701" s="156">
        <f t="shared" si="99"/>
        <v>27.973300226666662</v>
      </c>
    </row>
    <row r="702" spans="1:11" ht="12.75" outlineLevel="1">
      <c r="A702" s="110" t="s">
        <v>323</v>
      </c>
      <c r="B702" s="111">
        <v>19.374880165658993</v>
      </c>
      <c r="C702" s="111">
        <v>16.925785793718767</v>
      </c>
      <c r="D702" s="111">
        <v>17.659647718993263</v>
      </c>
      <c r="E702" s="111">
        <v>17.679</v>
      </c>
      <c r="F702" s="111">
        <v>20.65193</v>
      </c>
      <c r="G702" s="111">
        <v>17.66</v>
      </c>
      <c r="H702" s="111">
        <v>2.399858559999997</v>
      </c>
      <c r="I702" s="111">
        <v>20.05985856</v>
      </c>
      <c r="J702" s="156">
        <v>1.055</v>
      </c>
      <c r="K702" s="156">
        <f t="shared" si="99"/>
        <v>21.11485856</v>
      </c>
    </row>
    <row r="703" spans="1:11" ht="12.75" outlineLevel="1">
      <c r="A703" s="110" t="s">
        <v>324</v>
      </c>
      <c r="B703" s="111">
        <v>6.4016700113762735</v>
      </c>
      <c r="C703" s="111">
        <v>9.129757263558856</v>
      </c>
      <c r="D703" s="111">
        <v>7.411056715196912</v>
      </c>
      <c r="E703" s="111">
        <v>12.567</v>
      </c>
      <c r="F703" s="111">
        <v>7.4398800000000005</v>
      </c>
      <c r="G703" s="111">
        <v>7.41</v>
      </c>
      <c r="H703" s="111">
        <v>-0.5515583333333325</v>
      </c>
      <c r="I703" s="111">
        <v>6.858441666666668</v>
      </c>
      <c r="J703" s="156"/>
      <c r="K703" s="156">
        <f t="shared" si="99"/>
        <v>6.858441666666668</v>
      </c>
    </row>
    <row r="704" spans="1:11" ht="12.75" outlineLevel="1">
      <c r="A704" s="110" t="s">
        <v>340</v>
      </c>
      <c r="B704" s="111">
        <v>269.6348900080529</v>
      </c>
      <c r="C704" s="111">
        <v>247.93803701762684</v>
      </c>
      <c r="D704" s="111">
        <v>261.35868127260875</v>
      </c>
      <c r="E704" s="111">
        <v>277.573</v>
      </c>
      <c r="F704" s="111">
        <v>256.13160999999997</v>
      </c>
      <c r="G704" s="111">
        <v>261.36</v>
      </c>
      <c r="H704" s="111">
        <v>24.129392049338318</v>
      </c>
      <c r="I704" s="111">
        <v>285.48939204933833</v>
      </c>
      <c r="J704" s="156">
        <f>J701+J691+J687+J680</f>
        <v>-1.8332826663577677</v>
      </c>
      <c r="K704" s="156">
        <f t="shared" si="99"/>
        <v>283.65610938298056</v>
      </c>
    </row>
    <row r="705" spans="1:11" ht="12.75" outlineLevel="1">
      <c r="A705" s="110"/>
      <c r="B705" s="111">
        <v>0</v>
      </c>
      <c r="C705" s="111">
        <v>0</v>
      </c>
      <c r="D705" s="111">
        <v>0</v>
      </c>
      <c r="E705" s="111">
        <v>0</v>
      </c>
      <c r="F705" s="111">
        <v>0</v>
      </c>
      <c r="G705" s="111">
        <v>0</v>
      </c>
      <c r="H705" s="111">
        <v>0</v>
      </c>
      <c r="I705" s="111">
        <v>0</v>
      </c>
      <c r="J705" s="156"/>
      <c r="K705" s="156">
        <f t="shared" si="99"/>
        <v>0</v>
      </c>
    </row>
    <row r="706" spans="1:11" ht="12.75" outlineLevel="1">
      <c r="A706" s="110"/>
      <c r="B706" s="111">
        <v>0</v>
      </c>
      <c r="C706" s="111">
        <v>0</v>
      </c>
      <c r="D706" s="111">
        <v>0</v>
      </c>
      <c r="E706" s="111">
        <v>0</v>
      </c>
      <c r="F706" s="111">
        <v>0</v>
      </c>
      <c r="G706" s="111">
        <v>0</v>
      </c>
      <c r="H706" s="111">
        <v>0</v>
      </c>
      <c r="I706" s="111">
        <v>0</v>
      </c>
      <c r="J706" s="156"/>
      <c r="K706" s="156">
        <f t="shared" si="99"/>
        <v>0</v>
      </c>
    </row>
    <row r="707" spans="1:11" ht="12.75" outlineLevel="1">
      <c r="A707" s="110" t="s">
        <v>464</v>
      </c>
      <c r="B707" s="111">
        <v>0</v>
      </c>
      <c r="C707" s="111">
        <v>0</v>
      </c>
      <c r="D707" s="111">
        <v>0</v>
      </c>
      <c r="E707" s="111">
        <v>0</v>
      </c>
      <c r="F707" s="111">
        <v>0</v>
      </c>
      <c r="G707" s="111">
        <v>0</v>
      </c>
      <c r="H707" s="111">
        <v>0</v>
      </c>
      <c r="I707" s="111">
        <v>0</v>
      </c>
      <c r="J707" s="156"/>
      <c r="K707" s="156">
        <f t="shared" si="99"/>
        <v>0</v>
      </c>
    </row>
    <row r="708" spans="1:11" ht="12.75" outlineLevel="1">
      <c r="A708" s="110" t="s">
        <v>307</v>
      </c>
      <c r="B708" s="111">
        <v>0</v>
      </c>
      <c r="C708" s="111">
        <v>0</v>
      </c>
      <c r="D708" s="111">
        <v>0</v>
      </c>
      <c r="E708" s="111">
        <v>0</v>
      </c>
      <c r="F708" s="111">
        <v>0</v>
      </c>
      <c r="G708" s="111">
        <v>0</v>
      </c>
      <c r="H708" s="111">
        <v>0</v>
      </c>
      <c r="I708" s="111">
        <v>0</v>
      </c>
      <c r="J708" s="156"/>
      <c r="K708" s="156">
        <f t="shared" si="99"/>
        <v>0</v>
      </c>
    </row>
    <row r="709" spans="1:11" ht="12.75" outlineLevel="1">
      <c r="A709" s="110" t="s">
        <v>308</v>
      </c>
      <c r="B709" s="111">
        <v>5.187550649981466</v>
      </c>
      <c r="C709" s="111">
        <v>26.577179706773357</v>
      </c>
      <c r="D709" s="111">
        <v>22.279114725750386</v>
      </c>
      <c r="E709" s="111">
        <v>21.268</v>
      </c>
      <c r="F709" s="111">
        <v>27.00055</v>
      </c>
      <c r="G709" s="111">
        <v>22.3</v>
      </c>
      <c r="H709" s="111">
        <v>11.226840666555953</v>
      </c>
      <c r="I709" s="111">
        <v>33.526840666555955</v>
      </c>
      <c r="J709" s="156">
        <f>K709-I709</f>
        <v>-2.259840666555956</v>
      </c>
      <c r="K709" s="156">
        <v>31.267</v>
      </c>
    </row>
    <row r="710" spans="1:11" ht="12.75" outlineLevel="1">
      <c r="A710" s="110" t="s">
        <v>7</v>
      </c>
      <c r="B710" s="111">
        <v>4.4285020387815885</v>
      </c>
      <c r="C710" s="111">
        <v>25.722936612426984</v>
      </c>
      <c r="D710" s="111">
        <v>21.59366229519039</v>
      </c>
      <c r="E710" s="111">
        <v>20.582</v>
      </c>
      <c r="F710" s="111">
        <v>26.31459</v>
      </c>
      <c r="G710" s="111">
        <v>21.596</v>
      </c>
      <c r="H710" s="111">
        <v>0</v>
      </c>
      <c r="I710" s="111">
        <v>33.078840666555955</v>
      </c>
      <c r="J710" s="156">
        <f>K710-I710</f>
        <v>-2.259840666555956</v>
      </c>
      <c r="K710" s="156">
        <v>30.819</v>
      </c>
    </row>
    <row r="711" spans="1:11" ht="12.75" outlineLevel="1">
      <c r="A711" s="110" t="s">
        <v>9</v>
      </c>
      <c r="B711" s="111">
        <v>0.7214851788887043</v>
      </c>
      <c r="C711" s="111">
        <v>0.8542430943463757</v>
      </c>
      <c r="D711" s="111">
        <v>0.6135518259557987</v>
      </c>
      <c r="E711" s="111">
        <v>0.614</v>
      </c>
      <c r="F711" s="111">
        <v>0.6149600000000001</v>
      </c>
      <c r="G711" s="111">
        <v>0.614</v>
      </c>
      <c r="H711" s="111">
        <v>0</v>
      </c>
      <c r="I711" s="111">
        <v>0.39072727272727276</v>
      </c>
      <c r="J711" s="156"/>
      <c r="K711" s="156">
        <f t="shared" si="99"/>
        <v>0.39072727272727276</v>
      </c>
    </row>
    <row r="712" spans="1:11" ht="12.75" outlineLevel="1">
      <c r="A712" s="110" t="s">
        <v>10</v>
      </c>
      <c r="B712" s="111">
        <v>0.03756343231117304</v>
      </c>
      <c r="C712" s="111">
        <v>0</v>
      </c>
      <c r="D712" s="111">
        <v>0.07190060460419517</v>
      </c>
      <c r="E712" s="111">
        <v>0.072</v>
      </c>
      <c r="F712" s="111">
        <v>0.071</v>
      </c>
      <c r="G712" s="111">
        <v>0.09</v>
      </c>
      <c r="H712" s="111">
        <v>0</v>
      </c>
      <c r="I712" s="111">
        <v>0.05727272727272727</v>
      </c>
      <c r="J712" s="156"/>
      <c r="K712" s="156">
        <f t="shared" si="99"/>
        <v>0.05727272727272727</v>
      </c>
    </row>
    <row r="713" spans="1:11" ht="12.75" outlineLevel="1">
      <c r="A713" s="110" t="s">
        <v>315</v>
      </c>
      <c r="B713" s="111">
        <v>0.2488208300844912</v>
      </c>
      <c r="C713" s="111">
        <v>4.271110017511793</v>
      </c>
      <c r="D713" s="111">
        <v>3.4265458949548138</v>
      </c>
      <c r="E713" s="111">
        <v>3.517</v>
      </c>
      <c r="F713" s="111">
        <v>4.60083</v>
      </c>
      <c r="G713" s="111">
        <v>1.51</v>
      </c>
      <c r="H713" s="111">
        <v>1.89228</v>
      </c>
      <c r="I713" s="111">
        <v>3.40228</v>
      </c>
      <c r="J713" s="156"/>
      <c r="K713" s="156">
        <f t="shared" si="99"/>
        <v>3.40228</v>
      </c>
    </row>
    <row r="714" spans="1:11" ht="12.75" outlineLevel="1">
      <c r="A714" s="110" t="s">
        <v>413</v>
      </c>
      <c r="B714" s="111">
        <v>0</v>
      </c>
      <c r="C714" s="111">
        <v>0.8608899057942301</v>
      </c>
      <c r="D714" s="111">
        <v>0</v>
      </c>
      <c r="E714" s="111">
        <v>0</v>
      </c>
      <c r="F714" s="111">
        <v>1.096</v>
      </c>
      <c r="G714" s="111">
        <v>0</v>
      </c>
      <c r="H714" s="111">
        <v>0</v>
      </c>
      <c r="I714" s="111">
        <v>0</v>
      </c>
      <c r="J714" s="156"/>
      <c r="K714" s="156">
        <f t="shared" si="99"/>
        <v>0</v>
      </c>
    </row>
    <row r="715" spans="1:11" ht="12.75" outlineLevel="1">
      <c r="A715" s="110" t="s">
        <v>465</v>
      </c>
      <c r="B715" s="111">
        <v>0.2488208300844912</v>
      </c>
      <c r="C715" s="111">
        <v>0.3816388224917874</v>
      </c>
      <c r="D715" s="111">
        <v>0.3834698912223742</v>
      </c>
      <c r="E715" s="111">
        <v>0.474</v>
      </c>
      <c r="F715" s="111">
        <v>0.46182999999999996</v>
      </c>
      <c r="G715" s="111">
        <v>0</v>
      </c>
      <c r="H715" s="111">
        <v>0</v>
      </c>
      <c r="I715" s="111">
        <v>0.456</v>
      </c>
      <c r="J715" s="156"/>
      <c r="K715" s="156">
        <f t="shared" si="99"/>
        <v>0.456</v>
      </c>
    </row>
    <row r="716" spans="1:11" ht="12.75" outlineLevel="1">
      <c r="A716" s="110" t="s">
        <v>316</v>
      </c>
      <c r="B716" s="111">
        <v>0</v>
      </c>
      <c r="C716" s="111">
        <v>1.367006250559227</v>
      </c>
      <c r="D716" s="111">
        <v>1.4380760037324403</v>
      </c>
      <c r="E716" s="111">
        <v>1.438</v>
      </c>
      <c r="F716" s="111">
        <v>1.438</v>
      </c>
      <c r="G716" s="111">
        <v>1.51</v>
      </c>
      <c r="H716" s="111">
        <v>0</v>
      </c>
      <c r="I716" s="111">
        <v>1.51128</v>
      </c>
      <c r="J716" s="156"/>
      <c r="K716" s="156">
        <f t="shared" si="99"/>
        <v>1.51128</v>
      </c>
    </row>
    <row r="717" spans="1:11" ht="12.75" outlineLevel="1">
      <c r="A717" s="110" t="s">
        <v>466</v>
      </c>
      <c r="B717" s="111">
        <v>0</v>
      </c>
      <c r="C717" s="111">
        <v>1.6615750386665475</v>
      </c>
      <c r="D717" s="111">
        <v>1.605</v>
      </c>
      <c r="E717" s="111">
        <v>1.605</v>
      </c>
      <c r="F717" s="111">
        <v>1.605</v>
      </c>
      <c r="G717" s="111">
        <v>0</v>
      </c>
      <c r="H717" s="111">
        <v>0</v>
      </c>
      <c r="I717" s="111">
        <v>1.435</v>
      </c>
      <c r="J717" s="156"/>
      <c r="K717" s="156">
        <f t="shared" si="99"/>
        <v>1.435</v>
      </c>
    </row>
    <row r="718" spans="1:11" ht="12.75" outlineLevel="1">
      <c r="A718" s="110" t="s">
        <v>319</v>
      </c>
      <c r="B718" s="111">
        <v>5.436371480065956</v>
      </c>
      <c r="C718" s="111">
        <v>30.848289724285145</v>
      </c>
      <c r="D718" s="111">
        <v>25.705660620705203</v>
      </c>
      <c r="E718" s="111">
        <v>24.785</v>
      </c>
      <c r="F718" s="111">
        <v>31.601380000000002</v>
      </c>
      <c r="G718" s="111">
        <v>23.81</v>
      </c>
      <c r="H718" s="111">
        <v>13.119120666555958</v>
      </c>
      <c r="I718" s="111">
        <v>36.92912066655596</v>
      </c>
      <c r="J718" s="156">
        <f>K718-I718</f>
        <v>-2.260120666555963</v>
      </c>
      <c r="K718" s="156">
        <v>34.669</v>
      </c>
    </row>
    <row r="719" spans="1:11" ht="12.75" outlineLevel="1">
      <c r="A719" s="110" t="s">
        <v>416</v>
      </c>
      <c r="B719" s="111">
        <v>-179.85716257845155</v>
      </c>
      <c r="C719" s="111">
        <v>-138.88342131836947</v>
      </c>
      <c r="D719" s="111">
        <v>-158.5969550696045</v>
      </c>
      <c r="E719" s="111">
        <v>-190.038</v>
      </c>
      <c r="F719" s="111">
        <v>-183.02654</v>
      </c>
      <c r="G719" s="111">
        <v>-164.7</v>
      </c>
      <c r="H719" s="111">
        <v>-3.581822926636203</v>
      </c>
      <c r="I719" s="111">
        <v>-168.2818229266362</v>
      </c>
      <c r="J719" s="156"/>
      <c r="K719" s="156">
        <f t="shared" si="99"/>
        <v>-168.2818229266362</v>
      </c>
    </row>
    <row r="720" spans="1:11" ht="12.75" outlineLevel="1">
      <c r="A720" s="110" t="s">
        <v>321</v>
      </c>
      <c r="B720" s="111">
        <v>0</v>
      </c>
      <c r="C720" s="111">
        <v>0</v>
      </c>
      <c r="D720" s="111">
        <v>0</v>
      </c>
      <c r="E720" s="111">
        <v>0</v>
      </c>
      <c r="F720" s="111">
        <v>0</v>
      </c>
      <c r="G720" s="111">
        <v>0</v>
      </c>
      <c r="H720" s="111">
        <v>0</v>
      </c>
      <c r="I720" s="111">
        <v>-168.2818229266362</v>
      </c>
      <c r="J720" s="156"/>
      <c r="K720" s="156">
        <f t="shared" si="99"/>
        <v>-168.2818229266362</v>
      </c>
    </row>
    <row r="721" spans="1:11" ht="12.75" outlineLevel="1">
      <c r="A721" s="110" t="s">
        <v>467</v>
      </c>
      <c r="B721" s="111">
        <v>185.2935340585175</v>
      </c>
      <c r="C721" s="111">
        <v>169.73171104265464</v>
      </c>
      <c r="D721" s="111">
        <v>184.3026156903097</v>
      </c>
      <c r="E721" s="111">
        <v>214.823</v>
      </c>
      <c r="F721" s="111">
        <v>214.62792000000002</v>
      </c>
      <c r="G721" s="111">
        <v>188.51</v>
      </c>
      <c r="H721" s="111">
        <v>16.700943593192147</v>
      </c>
      <c r="I721" s="111">
        <v>205.21094359319216</v>
      </c>
      <c r="J721" s="156">
        <f>K721-I721</f>
        <v>0.1990564068078413</v>
      </c>
      <c r="K721" s="156">
        <v>205.41</v>
      </c>
    </row>
    <row r="722" spans="1:11" ht="12.75" outlineLevel="1">
      <c r="A722" s="110" t="s">
        <v>440</v>
      </c>
      <c r="B722" s="111">
        <v>0</v>
      </c>
      <c r="C722" s="111">
        <v>0</v>
      </c>
      <c r="D722" s="111">
        <v>0</v>
      </c>
      <c r="E722" s="111">
        <v>17.508</v>
      </c>
      <c r="F722" s="111">
        <v>17.508</v>
      </c>
      <c r="G722" s="111">
        <v>0</v>
      </c>
      <c r="H722" s="111">
        <v>0</v>
      </c>
      <c r="I722" s="111">
        <v>0</v>
      </c>
      <c r="J722" s="156"/>
      <c r="K722" s="156">
        <f t="shared" si="99"/>
        <v>0</v>
      </c>
    </row>
    <row r="723" spans="1:11" ht="12.75" outlineLevel="1">
      <c r="A723" s="110" t="s">
        <v>323</v>
      </c>
      <c r="B723" s="111">
        <v>134.40492183605383</v>
      </c>
      <c r="C723" s="111">
        <v>120.1373659453172</v>
      </c>
      <c r="D723" s="111">
        <v>134.69696249408818</v>
      </c>
      <c r="E723" s="111">
        <v>136.804</v>
      </c>
      <c r="F723" s="111">
        <v>136.36935999999997</v>
      </c>
      <c r="G723" s="111">
        <v>134.94</v>
      </c>
      <c r="H723" s="111">
        <v>14.027466400000005</v>
      </c>
      <c r="I723" s="111">
        <v>148.9674664</v>
      </c>
      <c r="J723" s="156"/>
      <c r="K723" s="156">
        <f t="shared" si="99"/>
        <v>148.9674664</v>
      </c>
    </row>
    <row r="724" spans="1:11" ht="12.75" outlineLevel="1">
      <c r="A724" s="110" t="s">
        <v>324</v>
      </c>
      <c r="B724" s="111">
        <v>50.88071913386934</v>
      </c>
      <c r="C724" s="111">
        <v>49.590381296895174</v>
      </c>
      <c r="D724" s="111">
        <v>49.60565319622155</v>
      </c>
      <c r="E724" s="111">
        <v>60.511</v>
      </c>
      <c r="F724" s="111">
        <v>60.74696</v>
      </c>
      <c r="G724" s="111">
        <v>53.57</v>
      </c>
      <c r="H724" s="111">
        <v>2.6734771931921277</v>
      </c>
      <c r="I724" s="111">
        <v>56.24347719319213</v>
      </c>
      <c r="J724" s="156">
        <f>K724-I724</f>
        <v>0.2015228068078727</v>
      </c>
      <c r="K724" s="156">
        <v>56.445</v>
      </c>
    </row>
    <row r="725" spans="1:11" ht="12.75" outlineLevel="1">
      <c r="A725" s="110" t="s">
        <v>326</v>
      </c>
      <c r="B725" s="111">
        <v>0.007893088594327202</v>
      </c>
      <c r="C725" s="111">
        <v>0.003963800442268608</v>
      </c>
      <c r="D725" s="111">
        <v>0</v>
      </c>
      <c r="E725" s="111">
        <v>0</v>
      </c>
      <c r="F725" s="111">
        <v>0.0036</v>
      </c>
      <c r="G725" s="111">
        <v>0</v>
      </c>
      <c r="H725" s="111">
        <v>0</v>
      </c>
      <c r="I725" s="111">
        <v>0</v>
      </c>
      <c r="J725" s="156"/>
      <c r="K725" s="156">
        <f aca="true" t="shared" si="100" ref="K725:K788">I725+J725</f>
        <v>0</v>
      </c>
    </row>
    <row r="726" spans="1:11" ht="12.75" outlineLevel="1">
      <c r="A726" s="110" t="s">
        <v>468</v>
      </c>
      <c r="B726" s="111">
        <v>185.2935340585175</v>
      </c>
      <c r="C726" s="111">
        <v>169.73171104265464</v>
      </c>
      <c r="D726" s="111">
        <v>184.3026156903097</v>
      </c>
      <c r="E726" s="111">
        <v>214.823</v>
      </c>
      <c r="F726" s="111">
        <v>214.62792000000002</v>
      </c>
      <c r="G726" s="111">
        <v>188.51</v>
      </c>
      <c r="H726" s="111">
        <v>16.700943593192147</v>
      </c>
      <c r="I726" s="111">
        <v>205.21094359319216</v>
      </c>
      <c r="J726" s="156">
        <f>K726-I726</f>
        <v>0.1990564068078413</v>
      </c>
      <c r="K726" s="156">
        <v>205.41</v>
      </c>
    </row>
    <row r="727" spans="1:11" ht="12.75" outlineLevel="1">
      <c r="A727" s="110"/>
      <c r="B727" s="111">
        <v>0</v>
      </c>
      <c r="C727" s="111">
        <v>0</v>
      </c>
      <c r="D727" s="111">
        <v>0</v>
      </c>
      <c r="E727" s="111">
        <v>0</v>
      </c>
      <c r="F727" s="111">
        <v>0</v>
      </c>
      <c r="G727" s="111">
        <v>0</v>
      </c>
      <c r="H727" s="111">
        <v>0</v>
      </c>
      <c r="I727" s="111">
        <v>0</v>
      </c>
      <c r="J727" s="156"/>
      <c r="K727" s="156">
        <f t="shared" si="100"/>
        <v>0</v>
      </c>
    </row>
    <row r="728" spans="1:11" ht="12.75" outlineLevel="1">
      <c r="A728" s="110"/>
      <c r="B728" s="111">
        <v>0</v>
      </c>
      <c r="C728" s="111">
        <v>0</v>
      </c>
      <c r="D728" s="111">
        <v>0</v>
      </c>
      <c r="E728" s="111">
        <v>0</v>
      </c>
      <c r="F728" s="111">
        <v>0</v>
      </c>
      <c r="G728" s="111">
        <v>0</v>
      </c>
      <c r="H728" s="111">
        <v>0</v>
      </c>
      <c r="I728" s="111">
        <v>0</v>
      </c>
      <c r="J728" s="156"/>
      <c r="K728" s="156">
        <f t="shared" si="100"/>
        <v>0</v>
      </c>
    </row>
    <row r="729" spans="1:11" ht="12.75" outlineLevel="1">
      <c r="A729" s="110" t="s">
        <v>469</v>
      </c>
      <c r="B729" s="111">
        <v>0</v>
      </c>
      <c r="C729" s="111">
        <v>0</v>
      </c>
      <c r="D729" s="111">
        <v>0</v>
      </c>
      <c r="E729" s="111">
        <v>0</v>
      </c>
      <c r="F729" s="111">
        <v>0</v>
      </c>
      <c r="G729" s="111">
        <v>0</v>
      </c>
      <c r="H729" s="111">
        <v>0</v>
      </c>
      <c r="I729" s="111">
        <v>0</v>
      </c>
      <c r="J729" s="156"/>
      <c r="K729" s="156">
        <f t="shared" si="100"/>
        <v>0</v>
      </c>
    </row>
    <row r="730" spans="1:11" ht="12.75" outlineLevel="1">
      <c r="A730" s="110" t="s">
        <v>307</v>
      </c>
      <c r="B730" s="111">
        <v>0</v>
      </c>
      <c r="C730" s="111">
        <v>0</v>
      </c>
      <c r="D730" s="111">
        <v>0</v>
      </c>
      <c r="E730" s="111">
        <v>0</v>
      </c>
      <c r="F730" s="111">
        <v>0</v>
      </c>
      <c r="G730" s="111">
        <v>0</v>
      </c>
      <c r="H730" s="111">
        <v>0</v>
      </c>
      <c r="I730" s="111">
        <v>0</v>
      </c>
      <c r="J730" s="156"/>
      <c r="K730" s="156">
        <f t="shared" si="100"/>
        <v>0</v>
      </c>
    </row>
    <row r="731" spans="1:11" ht="12.75" outlineLevel="1">
      <c r="A731" s="110" t="s">
        <v>308</v>
      </c>
      <c r="B731" s="111">
        <v>5.411082918972812</v>
      </c>
      <c r="C731" s="111">
        <v>52.44065228228497</v>
      </c>
      <c r="D731" s="111">
        <v>32.77117581314791</v>
      </c>
      <c r="E731" s="111">
        <v>27.383</v>
      </c>
      <c r="F731" s="111">
        <v>28.15961</v>
      </c>
      <c r="G731" s="111">
        <v>26.57</v>
      </c>
      <c r="H731" s="111">
        <v>-11.86</v>
      </c>
      <c r="I731" s="111">
        <v>14.71</v>
      </c>
      <c r="J731" s="156"/>
      <c r="K731" s="156">
        <f t="shared" si="100"/>
        <v>14.71</v>
      </c>
    </row>
    <row r="732" spans="1:11" ht="12.75" outlineLevel="1">
      <c r="A732" s="110" t="s">
        <v>6</v>
      </c>
      <c r="B732" s="111">
        <v>0</v>
      </c>
      <c r="C732" s="111">
        <v>47.608854958904814</v>
      </c>
      <c r="D732" s="111">
        <v>27.88083030677591</v>
      </c>
      <c r="E732" s="111">
        <v>25.068</v>
      </c>
      <c r="F732" s="111">
        <v>26.17883</v>
      </c>
      <c r="G732" s="111">
        <v>25</v>
      </c>
      <c r="H732" s="111">
        <v>0</v>
      </c>
      <c r="I732" s="111">
        <v>13.402</v>
      </c>
      <c r="J732" s="156"/>
      <c r="K732" s="156">
        <f t="shared" si="100"/>
        <v>13.402</v>
      </c>
    </row>
    <row r="733" spans="1:11" ht="12.75" outlineLevel="1">
      <c r="A733" s="110" t="s">
        <v>8</v>
      </c>
      <c r="B733" s="111">
        <v>0.6180256413533931</v>
      </c>
      <c r="C733" s="111">
        <v>0.5481062978538469</v>
      </c>
      <c r="D733" s="111">
        <v>0.44738153975943656</v>
      </c>
      <c r="E733" s="111">
        <v>0.746</v>
      </c>
      <c r="F733" s="111">
        <v>0.64027</v>
      </c>
      <c r="G733" s="111">
        <v>0</v>
      </c>
      <c r="H733" s="111">
        <v>0</v>
      </c>
      <c r="I733" s="111">
        <v>0</v>
      </c>
      <c r="J733" s="156"/>
      <c r="K733" s="156">
        <f t="shared" si="100"/>
        <v>0</v>
      </c>
    </row>
    <row r="734" spans="1:11" ht="12.75" outlineLevel="1">
      <c r="A734" s="110" t="s">
        <v>9</v>
      </c>
      <c r="B734" s="111">
        <v>3.262373295156775</v>
      </c>
      <c r="C734" s="111">
        <v>2.5881149898380476</v>
      </c>
      <c r="D734" s="111">
        <v>2.8760241841678065</v>
      </c>
      <c r="E734" s="111">
        <v>0.002</v>
      </c>
      <c r="F734" s="111">
        <v>0.0017900000000000001</v>
      </c>
      <c r="G734" s="111">
        <v>0</v>
      </c>
      <c r="H734" s="111">
        <v>0</v>
      </c>
      <c r="I734" s="111">
        <v>0</v>
      </c>
      <c r="J734" s="156"/>
      <c r="K734" s="156">
        <f t="shared" si="100"/>
        <v>0</v>
      </c>
    </row>
    <row r="735" spans="1:11" ht="12.75" outlineLevel="1">
      <c r="A735" s="110" t="s">
        <v>10</v>
      </c>
      <c r="B735" s="111">
        <v>0</v>
      </c>
      <c r="C735" s="111">
        <v>0.09107409916531387</v>
      </c>
      <c r="D735" s="111">
        <v>0</v>
      </c>
      <c r="E735" s="111">
        <v>0</v>
      </c>
      <c r="F735" s="111">
        <v>0</v>
      </c>
      <c r="G735" s="111">
        <v>0</v>
      </c>
      <c r="H735" s="111">
        <v>0</v>
      </c>
      <c r="I735" s="111">
        <v>0</v>
      </c>
      <c r="J735" s="156"/>
      <c r="K735" s="156">
        <f t="shared" si="100"/>
        <v>0</v>
      </c>
    </row>
    <row r="736" spans="1:11" ht="12.75" outlineLevel="1">
      <c r="A736" s="110" t="s">
        <v>3</v>
      </c>
      <c r="B736" s="111">
        <v>1.5306839824626437</v>
      </c>
      <c r="C736" s="111">
        <v>1.531003540705329</v>
      </c>
      <c r="D736" s="111">
        <v>1.5669397824447482</v>
      </c>
      <c r="E736" s="111">
        <v>1.567</v>
      </c>
      <c r="F736" s="111">
        <v>1.3387200000000001</v>
      </c>
      <c r="G736" s="111">
        <v>1.57</v>
      </c>
      <c r="H736" s="111">
        <v>0</v>
      </c>
      <c r="I736" s="111">
        <v>1.308</v>
      </c>
      <c r="J736" s="156"/>
      <c r="K736" s="156">
        <f t="shared" si="100"/>
        <v>1.308</v>
      </c>
    </row>
    <row r="737" spans="1:11" ht="12.75" outlineLevel="1">
      <c r="A737" s="110" t="s">
        <v>314</v>
      </c>
      <c r="B737" s="111">
        <v>0</v>
      </c>
      <c r="C737" s="111">
        <v>0.07349839581762173</v>
      </c>
      <c r="D737" s="111">
        <v>0</v>
      </c>
      <c r="E737" s="111">
        <v>0</v>
      </c>
      <c r="F737" s="111">
        <v>0</v>
      </c>
      <c r="G737" s="111">
        <v>0</v>
      </c>
      <c r="H737" s="111">
        <v>0</v>
      </c>
      <c r="I737" s="111">
        <v>0</v>
      </c>
      <c r="J737" s="156"/>
      <c r="K737" s="156">
        <f t="shared" si="100"/>
        <v>0</v>
      </c>
    </row>
    <row r="738" spans="1:11" ht="12.75" outlineLevel="1">
      <c r="A738" s="110" t="s">
        <v>315</v>
      </c>
      <c r="B738" s="111">
        <v>1.9502121866731432</v>
      </c>
      <c r="C738" s="111">
        <v>162.35588114989838</v>
      </c>
      <c r="D738" s="111">
        <v>166.3107639998466</v>
      </c>
      <c r="E738" s="111">
        <v>167.343</v>
      </c>
      <c r="F738" s="111">
        <v>171.69597</v>
      </c>
      <c r="G738" s="111">
        <v>0.89</v>
      </c>
      <c r="H738" s="111">
        <v>162.95308</v>
      </c>
      <c r="I738" s="111">
        <v>163.84308</v>
      </c>
      <c r="J738" s="156"/>
      <c r="K738" s="156">
        <f t="shared" si="100"/>
        <v>163.84308</v>
      </c>
    </row>
    <row r="739" spans="1:11" ht="12.75" outlineLevel="1">
      <c r="A739" s="110" t="s">
        <v>414</v>
      </c>
      <c r="B739" s="111">
        <v>0</v>
      </c>
      <c r="C739" s="111">
        <v>0.06391164853706237</v>
      </c>
      <c r="D739" s="111">
        <v>0</v>
      </c>
      <c r="E739" s="111">
        <v>0.212</v>
      </c>
      <c r="F739" s="111">
        <v>0.212</v>
      </c>
      <c r="G739" s="111">
        <v>0</v>
      </c>
      <c r="H739" s="111">
        <v>0</v>
      </c>
      <c r="I739" s="111">
        <v>0</v>
      </c>
      <c r="J739" s="156"/>
      <c r="K739" s="156">
        <f t="shared" si="100"/>
        <v>0</v>
      </c>
    </row>
    <row r="740" spans="1:11" ht="12.75" outlineLevel="1">
      <c r="A740" s="110" t="s">
        <v>465</v>
      </c>
      <c r="B740" s="111">
        <v>0.36622588933058936</v>
      </c>
      <c r="C740" s="111">
        <v>0.47029578310942954</v>
      </c>
      <c r="D740" s="111">
        <v>0.44738153975943656</v>
      </c>
      <c r="E740" s="111">
        <v>0.628</v>
      </c>
      <c r="F740" s="111">
        <v>0.60997</v>
      </c>
      <c r="G740" s="111">
        <v>0</v>
      </c>
      <c r="H740" s="111">
        <v>0</v>
      </c>
      <c r="I740" s="111">
        <v>0.6</v>
      </c>
      <c r="J740" s="156"/>
      <c r="K740" s="156">
        <f t="shared" si="100"/>
        <v>0.6</v>
      </c>
    </row>
    <row r="741" spans="1:11" ht="12.75" outlineLevel="1">
      <c r="A741" s="110" t="s">
        <v>316</v>
      </c>
      <c r="B741" s="111">
        <v>0</v>
      </c>
      <c r="C741" s="111">
        <v>2.3319443201717944</v>
      </c>
      <c r="D741" s="111">
        <v>0.8503444837856148</v>
      </c>
      <c r="E741" s="111">
        <v>0.85</v>
      </c>
      <c r="F741" s="111">
        <v>0.851</v>
      </c>
      <c r="G741" s="111">
        <v>0.89</v>
      </c>
      <c r="H741" s="111">
        <v>0</v>
      </c>
      <c r="I741" s="111">
        <v>0.89408</v>
      </c>
      <c r="J741" s="156"/>
      <c r="K741" s="156">
        <f t="shared" si="100"/>
        <v>0.89408</v>
      </c>
    </row>
    <row r="742" spans="1:11" ht="12.75" outlineLevel="1">
      <c r="A742" s="110" t="s">
        <v>470</v>
      </c>
      <c r="B742" s="111">
        <v>0.6764408881162681</v>
      </c>
      <c r="C742" s="111">
        <v>0.13977477535055538</v>
      </c>
      <c r="D742" s="111">
        <v>0</v>
      </c>
      <c r="E742" s="111">
        <v>0</v>
      </c>
      <c r="F742" s="111">
        <v>0</v>
      </c>
      <c r="G742" s="111">
        <v>0</v>
      </c>
      <c r="H742" s="111">
        <v>0</v>
      </c>
      <c r="I742" s="111">
        <v>0</v>
      </c>
      <c r="J742" s="156"/>
      <c r="K742" s="156">
        <f t="shared" si="100"/>
        <v>0</v>
      </c>
    </row>
    <row r="743" spans="1:11" ht="12.75" outlineLevel="1">
      <c r="A743" s="110" t="s">
        <v>362</v>
      </c>
      <c r="B743" s="111">
        <v>0.9075454092262857</v>
      </c>
      <c r="C743" s="111">
        <v>0</v>
      </c>
      <c r="D743" s="111">
        <v>0</v>
      </c>
      <c r="E743" s="111">
        <v>0.64</v>
      </c>
      <c r="F743" s="111">
        <v>5.01</v>
      </c>
      <c r="G743" s="111">
        <v>0</v>
      </c>
      <c r="H743" s="111">
        <v>0</v>
      </c>
      <c r="I743" s="111">
        <v>0</v>
      </c>
      <c r="J743" s="156"/>
      <c r="K743" s="156">
        <f t="shared" si="100"/>
        <v>0</v>
      </c>
    </row>
    <row r="744" spans="1:11" ht="12.75" outlineLevel="1">
      <c r="A744" s="110" t="s">
        <v>466</v>
      </c>
      <c r="B744" s="111">
        <v>0</v>
      </c>
      <c r="C744" s="111">
        <v>159.34995462272954</v>
      </c>
      <c r="D744" s="111">
        <v>165.01303797630158</v>
      </c>
      <c r="E744" s="111">
        <v>165.013</v>
      </c>
      <c r="F744" s="111">
        <v>165.013</v>
      </c>
      <c r="G744" s="111">
        <v>0</v>
      </c>
      <c r="H744" s="111">
        <v>0</v>
      </c>
      <c r="I744" s="111">
        <v>162.349</v>
      </c>
      <c r="J744" s="156"/>
      <c r="K744" s="156">
        <f t="shared" si="100"/>
        <v>162.349</v>
      </c>
    </row>
    <row r="745" spans="1:11" ht="12.75" outlineLevel="1">
      <c r="A745" s="110" t="s">
        <v>11</v>
      </c>
      <c r="B745" s="111">
        <v>0.07349839581762173</v>
      </c>
      <c r="C745" s="111">
        <v>0</v>
      </c>
      <c r="D745" s="111">
        <v>0</v>
      </c>
      <c r="E745" s="111">
        <v>0.47</v>
      </c>
      <c r="F745" s="111">
        <v>0.47</v>
      </c>
      <c r="G745" s="111">
        <v>0</v>
      </c>
      <c r="H745" s="111">
        <v>0</v>
      </c>
      <c r="I745" s="111">
        <v>0</v>
      </c>
      <c r="J745" s="156"/>
      <c r="K745" s="156">
        <f t="shared" si="100"/>
        <v>0</v>
      </c>
    </row>
    <row r="746" spans="1:11" ht="12.75" outlineLevel="1">
      <c r="A746" s="110" t="s">
        <v>319</v>
      </c>
      <c r="B746" s="111">
        <v>7.434793501463577</v>
      </c>
      <c r="C746" s="111">
        <v>214.79653343218334</v>
      </c>
      <c r="D746" s="111">
        <v>199.0819398129946</v>
      </c>
      <c r="E746" s="111">
        <v>195.196</v>
      </c>
      <c r="F746" s="111">
        <v>200.32557999999997</v>
      </c>
      <c r="G746" s="111">
        <v>27.46</v>
      </c>
      <c r="H746" s="111">
        <v>151.09308</v>
      </c>
      <c r="I746" s="111">
        <v>178.55308</v>
      </c>
      <c r="J746" s="156"/>
      <c r="K746" s="156">
        <f t="shared" si="100"/>
        <v>178.55308</v>
      </c>
    </row>
    <row r="747" spans="1:11" ht="12.75" outlineLevel="1">
      <c r="A747" s="110" t="s">
        <v>416</v>
      </c>
      <c r="B747" s="111">
        <v>-376.769790881086</v>
      </c>
      <c r="C747" s="111">
        <v>-144.4620051640612</v>
      </c>
      <c r="D747" s="111">
        <v>-186.5694447485076</v>
      </c>
      <c r="E747" s="111">
        <v>-209.172</v>
      </c>
      <c r="F747" s="111">
        <v>-203.89839</v>
      </c>
      <c r="G747" s="111">
        <v>-367.49</v>
      </c>
      <c r="H747" s="111">
        <v>106.21660796865027</v>
      </c>
      <c r="I747" s="111">
        <v>-261.2733920313497</v>
      </c>
      <c r="J747" s="156"/>
      <c r="K747" s="156">
        <f t="shared" si="100"/>
        <v>-261.2733920313497</v>
      </c>
    </row>
    <row r="748" spans="1:11" ht="12.75" outlineLevel="1">
      <c r="A748" s="110" t="s">
        <v>321</v>
      </c>
      <c r="B748" s="111">
        <v>0</v>
      </c>
      <c r="C748" s="111">
        <v>0</v>
      </c>
      <c r="D748" s="111">
        <v>0</v>
      </c>
      <c r="E748" s="111">
        <v>0</v>
      </c>
      <c r="F748" s="111">
        <v>0</v>
      </c>
      <c r="G748" s="111">
        <v>0</v>
      </c>
      <c r="H748" s="111">
        <v>0</v>
      </c>
      <c r="I748" s="111">
        <v>-261.27339203134966</v>
      </c>
      <c r="J748" s="156"/>
      <c r="K748" s="156">
        <f t="shared" si="100"/>
        <v>-261.27339203134966</v>
      </c>
    </row>
    <row r="749" spans="1:11" ht="12.75" outlineLevel="1">
      <c r="A749" s="110" t="s">
        <v>471</v>
      </c>
      <c r="B749" s="111">
        <v>376.5990994848721</v>
      </c>
      <c r="C749" s="111">
        <v>356.2427396367262</v>
      </c>
      <c r="D749" s="111">
        <v>382.71144872879734</v>
      </c>
      <c r="E749" s="111">
        <v>400.325</v>
      </c>
      <c r="F749" s="111">
        <v>400.18136</v>
      </c>
      <c r="G749" s="111">
        <v>394.95</v>
      </c>
      <c r="H749" s="111">
        <v>34.13147203134972</v>
      </c>
      <c r="I749" s="111">
        <v>429.08147203134973</v>
      </c>
      <c r="J749" s="156">
        <f>K749-I749</f>
        <v>0.05252796865028131</v>
      </c>
      <c r="K749" s="156">
        <v>429.134</v>
      </c>
    </row>
    <row r="750" spans="1:11" ht="12.75" outlineLevel="1">
      <c r="A750" s="110" t="s">
        <v>472</v>
      </c>
      <c r="B750" s="111">
        <v>155.21341761149387</v>
      </c>
      <c r="C750" s="111">
        <v>162.21610637454782</v>
      </c>
      <c r="D750" s="111">
        <v>166.3107512175169</v>
      </c>
      <c r="E750" s="111">
        <v>0</v>
      </c>
      <c r="F750" s="111">
        <v>0</v>
      </c>
      <c r="G750" s="111">
        <v>0</v>
      </c>
      <c r="H750" s="111">
        <v>0</v>
      </c>
      <c r="I750" s="111">
        <v>163.84308</v>
      </c>
      <c r="J750" s="156"/>
      <c r="K750" s="156">
        <f t="shared" si="100"/>
        <v>163.84308</v>
      </c>
    </row>
    <row r="751" spans="1:11" ht="12.75" outlineLevel="1">
      <c r="A751" s="110" t="s">
        <v>473</v>
      </c>
      <c r="B751" s="111">
        <v>226.89723070826892</v>
      </c>
      <c r="C751" s="111">
        <v>194.02663326217836</v>
      </c>
      <c r="D751" s="111">
        <v>216.40069751128044</v>
      </c>
      <c r="E751" s="111">
        <v>0</v>
      </c>
      <c r="F751" s="111">
        <v>0</v>
      </c>
      <c r="G751" s="111">
        <v>0</v>
      </c>
      <c r="H751" s="111">
        <v>0</v>
      </c>
      <c r="I751" s="111">
        <v>265.23839203134975</v>
      </c>
      <c r="J751" s="156">
        <v>0.05252796865028131</v>
      </c>
      <c r="K751" s="156">
        <f t="shared" si="100"/>
        <v>265.29092</v>
      </c>
    </row>
    <row r="752" spans="1:11" ht="12.75" outlineLevel="1">
      <c r="A752" s="110" t="s">
        <v>323</v>
      </c>
      <c r="B752" s="111">
        <v>291.3005547531093</v>
      </c>
      <c r="C752" s="111">
        <v>270.3870885687626</v>
      </c>
      <c r="D752" s="111">
        <v>295.3097597995731</v>
      </c>
      <c r="E752" s="111">
        <v>292.481</v>
      </c>
      <c r="F752" s="111">
        <v>292.19782</v>
      </c>
      <c r="G752" s="111">
        <v>299.465</v>
      </c>
      <c r="H752" s="111">
        <v>21.620891152000056</v>
      </c>
      <c r="I752" s="111">
        <v>321.08589115200004</v>
      </c>
      <c r="J752" s="156"/>
      <c r="K752" s="156">
        <f t="shared" si="100"/>
        <v>321.08589115200004</v>
      </c>
    </row>
    <row r="753" spans="1:11" ht="12.75" outlineLevel="1">
      <c r="A753" s="110" t="s">
        <v>472</v>
      </c>
      <c r="B753" s="111">
        <v>141.20730765789372</v>
      </c>
      <c r="C753" s="111">
        <v>149.23254892436697</v>
      </c>
      <c r="D753" s="111">
        <v>147.03769509030715</v>
      </c>
      <c r="E753" s="111">
        <v>0</v>
      </c>
      <c r="F753" s="111">
        <v>147.03769509030715</v>
      </c>
      <c r="G753" s="111">
        <v>0</v>
      </c>
      <c r="H753" s="111">
        <v>0</v>
      </c>
      <c r="I753" s="111">
        <v>144.59608</v>
      </c>
      <c r="J753" s="156"/>
      <c r="K753" s="156">
        <f t="shared" si="100"/>
        <v>144.59608</v>
      </c>
    </row>
    <row r="754" spans="1:11" ht="12.75" outlineLevel="1">
      <c r="A754" s="110" t="s">
        <v>473</v>
      </c>
      <c r="B754" s="111">
        <v>155.60479593010623</v>
      </c>
      <c r="C754" s="111">
        <v>121.1545396443956</v>
      </c>
      <c r="D754" s="111">
        <v>148.27206470926595</v>
      </c>
      <c r="E754" s="111">
        <v>0</v>
      </c>
      <c r="F754" s="111">
        <v>145.16012490969285</v>
      </c>
      <c r="G754" s="111">
        <v>0</v>
      </c>
      <c r="H754" s="111">
        <v>0</v>
      </c>
      <c r="I754" s="111">
        <v>176.48981115200002</v>
      </c>
      <c r="J754" s="156"/>
      <c r="K754" s="156">
        <f t="shared" si="100"/>
        <v>176.48981115200002</v>
      </c>
    </row>
    <row r="755" spans="1:11" ht="12.75" outlineLevel="1">
      <c r="A755" s="110" t="s">
        <v>324</v>
      </c>
      <c r="B755" s="111">
        <v>85.29854473176282</v>
      </c>
      <c r="C755" s="111">
        <v>85.85565106796365</v>
      </c>
      <c r="D755" s="111">
        <v>87.40168892922424</v>
      </c>
      <c r="E755" s="111">
        <v>107.844</v>
      </c>
      <c r="F755" s="111">
        <v>107.98353999999999</v>
      </c>
      <c r="G755" s="111">
        <v>95.485</v>
      </c>
      <c r="H755" s="111">
        <v>12.510580879349712</v>
      </c>
      <c r="I755" s="111">
        <v>107.99558087934972</v>
      </c>
      <c r="J755" s="156">
        <v>0.05252796865028131</v>
      </c>
      <c r="K755" s="156">
        <f>I755+J755</f>
        <v>108.048108848</v>
      </c>
    </row>
    <row r="756" spans="1:11" ht="12.75" outlineLevel="1">
      <c r="A756" s="110" t="s">
        <v>472</v>
      </c>
      <c r="B756" s="111">
        <v>14.006109953600143</v>
      </c>
      <c r="C756" s="111">
        <v>12.67904848337658</v>
      </c>
      <c r="D756" s="111">
        <v>19.273056127209745</v>
      </c>
      <c r="E756" s="111">
        <v>0</v>
      </c>
      <c r="F756" s="111">
        <v>0</v>
      </c>
      <c r="G756" s="111">
        <v>0</v>
      </c>
      <c r="H756" s="111">
        <v>0</v>
      </c>
      <c r="I756" s="111">
        <v>19.247</v>
      </c>
      <c r="J756" s="156"/>
      <c r="K756" s="156">
        <f t="shared" si="100"/>
        <v>19.247</v>
      </c>
    </row>
    <row r="757" spans="1:11" ht="12.75" outlineLevel="1">
      <c r="A757" s="110" t="s">
        <v>473</v>
      </c>
      <c r="B757" s="111">
        <v>71.29243477816267</v>
      </c>
      <c r="C757" s="111">
        <v>73.17660258458707</v>
      </c>
      <c r="D757" s="111">
        <v>68.12863280201452</v>
      </c>
      <c r="E757" s="111">
        <v>0</v>
      </c>
      <c r="F757" s="111">
        <v>0</v>
      </c>
      <c r="G757" s="111">
        <v>0</v>
      </c>
      <c r="H757" s="111">
        <v>0</v>
      </c>
      <c r="I757" s="111">
        <v>88.74858087934973</v>
      </c>
      <c r="J757" s="156">
        <v>0.05252796865028131</v>
      </c>
      <c r="K757" s="156">
        <f>I757+J757</f>
        <v>88.80110884800001</v>
      </c>
    </row>
    <row r="758" spans="1:11" ht="12.75" outlineLevel="1">
      <c r="A758" s="110"/>
      <c r="B758" s="111">
        <v>0</v>
      </c>
      <c r="C758" s="111">
        <v>0</v>
      </c>
      <c r="D758" s="111">
        <v>0</v>
      </c>
      <c r="E758" s="111">
        <v>0</v>
      </c>
      <c r="F758" s="111">
        <v>0</v>
      </c>
      <c r="G758" s="111">
        <v>0</v>
      </c>
      <c r="H758" s="111">
        <v>0</v>
      </c>
      <c r="I758" s="111">
        <v>0</v>
      </c>
      <c r="J758" s="156"/>
      <c r="K758" s="156">
        <f t="shared" si="100"/>
        <v>0</v>
      </c>
    </row>
    <row r="759" spans="1:11" ht="12.75" outlineLevel="1">
      <c r="A759" s="110" t="s">
        <v>474</v>
      </c>
      <c r="B759" s="111">
        <v>7.605484897677451</v>
      </c>
      <c r="C759" s="111">
        <v>3.0157989595183623</v>
      </c>
      <c r="D759" s="111">
        <v>2.939935832704869</v>
      </c>
      <c r="E759" s="111">
        <v>4.043</v>
      </c>
      <c r="F759" s="111">
        <v>4.04261</v>
      </c>
      <c r="G759" s="111">
        <v>4.04261</v>
      </c>
      <c r="H759" s="111">
        <v>6.70239</v>
      </c>
      <c r="I759" s="111">
        <v>10.745</v>
      </c>
      <c r="J759" s="156"/>
      <c r="K759" s="156">
        <f t="shared" si="100"/>
        <v>10.745</v>
      </c>
    </row>
    <row r="760" spans="1:11" ht="12.75" outlineLevel="1">
      <c r="A760" s="110" t="s">
        <v>372</v>
      </c>
      <c r="B760" s="111">
        <v>2.045172753185996</v>
      </c>
      <c r="C760" s="111">
        <v>1.725614510500684</v>
      </c>
      <c r="D760" s="111">
        <v>1.597791213426559</v>
      </c>
      <c r="E760" s="111">
        <v>1.406</v>
      </c>
      <c r="F760" s="111">
        <v>1.406</v>
      </c>
      <c r="G760" s="111">
        <v>0</v>
      </c>
      <c r="H760" s="111">
        <v>2</v>
      </c>
      <c r="I760" s="111">
        <v>2</v>
      </c>
      <c r="J760" s="156"/>
      <c r="K760" s="156">
        <f t="shared" si="100"/>
        <v>2</v>
      </c>
    </row>
    <row r="761" spans="1:11" ht="12.75" outlineLevel="1">
      <c r="A761" s="110" t="s">
        <v>324</v>
      </c>
      <c r="B761" s="111">
        <v>5.560312144491455</v>
      </c>
      <c r="C761" s="111">
        <v>1.290184449017678</v>
      </c>
      <c r="D761" s="111">
        <v>1.3421446192783095</v>
      </c>
      <c r="E761" s="111">
        <v>2.637</v>
      </c>
      <c r="F761" s="111">
        <v>2.63661</v>
      </c>
      <c r="G761" s="111">
        <v>4.04261</v>
      </c>
      <c r="H761" s="111">
        <v>4.70239</v>
      </c>
      <c r="I761" s="111">
        <v>8.745</v>
      </c>
      <c r="J761" s="156"/>
      <c r="K761" s="156">
        <f t="shared" si="100"/>
        <v>8.745</v>
      </c>
    </row>
    <row r="762" spans="1:11" ht="12.75" outlineLevel="1">
      <c r="A762" s="110" t="s">
        <v>468</v>
      </c>
      <c r="B762" s="111">
        <v>384.20458438254957</v>
      </c>
      <c r="C762" s="111">
        <v>359.2585385962446</v>
      </c>
      <c r="D762" s="111">
        <v>385.6513845615022</v>
      </c>
      <c r="E762" s="111">
        <v>404.368</v>
      </c>
      <c r="F762" s="111">
        <v>404.22396999999995</v>
      </c>
      <c r="G762" s="111">
        <v>398.99261</v>
      </c>
      <c r="H762" s="111">
        <v>40.83386203134974</v>
      </c>
      <c r="I762" s="111">
        <v>439.82647203134974</v>
      </c>
      <c r="J762" s="156">
        <v>0.05252796865028131</v>
      </c>
      <c r="K762" s="156">
        <f>I762+J762</f>
        <v>439.879</v>
      </c>
    </row>
    <row r="763" spans="1:11" ht="12.75" outlineLevel="1">
      <c r="A763" s="110"/>
      <c r="B763" s="111">
        <v>0</v>
      </c>
      <c r="C763" s="111">
        <v>0</v>
      </c>
      <c r="D763" s="111">
        <v>0</v>
      </c>
      <c r="E763" s="111">
        <v>0</v>
      </c>
      <c r="F763" s="111">
        <v>0</v>
      </c>
      <c r="G763" s="111">
        <v>0</v>
      </c>
      <c r="H763" s="111">
        <v>0</v>
      </c>
      <c r="I763" s="111">
        <v>0</v>
      </c>
      <c r="J763" s="156"/>
      <c r="K763" s="156">
        <f t="shared" si="100"/>
        <v>0</v>
      </c>
    </row>
    <row r="764" spans="1:11" ht="12.75" outlineLevel="1">
      <c r="A764" s="110"/>
      <c r="B764" s="111">
        <v>0</v>
      </c>
      <c r="C764" s="111">
        <v>0</v>
      </c>
      <c r="D764" s="111">
        <v>0</v>
      </c>
      <c r="E764" s="111">
        <v>0</v>
      </c>
      <c r="F764" s="111">
        <v>0</v>
      </c>
      <c r="G764" s="111">
        <v>0</v>
      </c>
      <c r="H764" s="111">
        <v>0</v>
      </c>
      <c r="I764" s="111">
        <v>0</v>
      </c>
      <c r="J764" s="156"/>
      <c r="K764" s="156">
        <f t="shared" si="100"/>
        <v>0</v>
      </c>
    </row>
    <row r="765" spans="1:11" ht="12.75" outlineLevel="1">
      <c r="A765" s="110" t="s">
        <v>475</v>
      </c>
      <c r="B765" s="111">
        <v>2563.149048355554</v>
      </c>
      <c r="C765" s="111">
        <v>2778.1189900681297</v>
      </c>
      <c r="D765" s="111">
        <v>2373.24054376228</v>
      </c>
      <c r="E765" s="111">
        <v>2794.437</v>
      </c>
      <c r="F765" s="111">
        <v>2792.2987000000003</v>
      </c>
      <c r="G765" s="111">
        <v>2298.55525455957</v>
      </c>
      <c r="H765" s="111">
        <v>366.91590810698597</v>
      </c>
      <c r="I765" s="111">
        <v>2665.4711626665558</v>
      </c>
      <c r="J765" s="156"/>
      <c r="K765" s="156">
        <f t="shared" si="100"/>
        <v>2665.4711626665558</v>
      </c>
    </row>
    <row r="766" spans="1:11" ht="12.75" outlineLevel="1">
      <c r="A766" s="110" t="s">
        <v>476</v>
      </c>
      <c r="B766" s="111">
        <v>125.82340508481076</v>
      </c>
      <c r="C766" s="111">
        <v>652.452815308118</v>
      </c>
      <c r="D766" s="111">
        <v>-354.226482091595</v>
      </c>
      <c r="E766" s="111">
        <v>-164.919</v>
      </c>
      <c r="F766" s="111">
        <v>252.41884</v>
      </c>
      <c r="G766" s="111">
        <v>152.69325455957232</v>
      </c>
      <c r="H766" s="111">
        <v>-607.481009483875</v>
      </c>
      <c r="I766" s="111">
        <v>-454.78775492430265</v>
      </c>
      <c r="J766" s="156"/>
      <c r="K766" s="156">
        <f t="shared" si="100"/>
        <v>-454.78775492430265</v>
      </c>
    </row>
    <row r="767" spans="1:11" ht="12.75" outlineLevel="1">
      <c r="A767" s="110" t="s">
        <v>477</v>
      </c>
      <c r="B767" s="111">
        <v>2437.325643270743</v>
      </c>
      <c r="C767" s="111">
        <v>2125.6661747600115</v>
      </c>
      <c r="D767" s="111">
        <v>2727.467025853875</v>
      </c>
      <c r="E767" s="111">
        <v>2959.356</v>
      </c>
      <c r="F767" s="111">
        <v>2539.87986</v>
      </c>
      <c r="G767" s="111">
        <v>2145.932</v>
      </c>
      <c r="H767" s="111">
        <v>974.326917590858</v>
      </c>
      <c r="I767" s="111">
        <v>3120.258917590858</v>
      </c>
      <c r="J767" s="156"/>
      <c r="K767" s="156">
        <f t="shared" si="100"/>
        <v>3120.258917590858</v>
      </c>
    </row>
    <row r="768" spans="1:11" ht="12.75" outlineLevel="1">
      <c r="A768" s="110" t="s">
        <v>478</v>
      </c>
      <c r="B768" s="111">
        <v>-148.64184167806425</v>
      </c>
      <c r="C768" s="111">
        <v>-148.64178032288166</v>
      </c>
      <c r="D768" s="111">
        <v>-148.64174964529033</v>
      </c>
      <c r="E768" s="111">
        <v>148.642</v>
      </c>
      <c r="F768" s="111">
        <v>148.64172</v>
      </c>
      <c r="G768" s="111">
        <v>-148.64174964529033</v>
      </c>
      <c r="H768" s="111">
        <v>2.964529034215957E-05</v>
      </c>
      <c r="I768" s="111">
        <v>-148.64172</v>
      </c>
      <c r="J768" s="156"/>
      <c r="K768" s="156">
        <f t="shared" si="100"/>
        <v>-148.64172</v>
      </c>
    </row>
    <row r="769" spans="1:11" ht="12.75" outlineLevel="1">
      <c r="A769" s="110" t="s">
        <v>479</v>
      </c>
      <c r="B769" s="111">
        <v>268.65975419579974</v>
      </c>
      <c r="C769" s="111">
        <v>245.84131760254624</v>
      </c>
      <c r="D769" s="111">
        <v>749.6523481139673</v>
      </c>
      <c r="E769" s="111">
        <v>749.65235</v>
      </c>
      <c r="F769" s="111">
        <v>749.65235</v>
      </c>
      <c r="G769" s="111">
        <v>0</v>
      </c>
      <c r="H769" s="111">
        <v>0</v>
      </c>
      <c r="I769" s="111">
        <v>853.4294699999999</v>
      </c>
      <c r="J769" s="156"/>
      <c r="K769" s="156">
        <f t="shared" si="100"/>
        <v>853.4294699999999</v>
      </c>
    </row>
    <row r="770" spans="1:11" ht="12.75" outlineLevel="1">
      <c r="A770" s="110" t="s">
        <v>480</v>
      </c>
      <c r="B770" s="111">
        <v>89.9915636623931</v>
      </c>
      <c r="C770" s="111">
        <v>123.41392662441113</v>
      </c>
      <c r="D770" s="111">
        <v>123.41390461825573</v>
      </c>
      <c r="E770" s="111">
        <v>123.37</v>
      </c>
      <c r="F770" s="111">
        <v>123.37</v>
      </c>
      <c r="G770" s="111">
        <v>246.828</v>
      </c>
      <c r="H770" s="111">
        <v>3.172</v>
      </c>
      <c r="I770" s="111">
        <v>250</v>
      </c>
      <c r="J770" s="156"/>
      <c r="K770" s="156">
        <f t="shared" si="100"/>
        <v>250</v>
      </c>
    </row>
    <row r="771" spans="1:11" ht="12.75" outlineLevel="1">
      <c r="A771" s="110" t="s">
        <v>481</v>
      </c>
      <c r="B771" s="111">
        <v>0</v>
      </c>
      <c r="C771" s="111">
        <v>626.2384259633712</v>
      </c>
      <c r="D771" s="111">
        <v>123.37021175882616</v>
      </c>
      <c r="E771" s="111">
        <v>312.72135</v>
      </c>
      <c r="F771" s="111">
        <v>730.0594699999999</v>
      </c>
      <c r="G771" s="111">
        <v>0</v>
      </c>
      <c r="H771" s="111">
        <v>0</v>
      </c>
      <c r="I771" s="111">
        <v>-4.9243017856497315E-06</v>
      </c>
      <c r="J771" s="156"/>
      <c r="K771" s="156">
        <f t="shared" si="100"/>
        <v>-4.9243017856497315E-06</v>
      </c>
    </row>
    <row r="772" spans="1:11" ht="12.75" outlineLevel="1">
      <c r="A772" s="110" t="s">
        <v>482</v>
      </c>
      <c r="B772" s="111">
        <v>245.84131760254624</v>
      </c>
      <c r="C772" s="111">
        <v>749.6523525877825</v>
      </c>
      <c r="D772" s="111">
        <v>246.7841163770819</v>
      </c>
      <c r="E772" s="111">
        <v>436.09135</v>
      </c>
      <c r="F772" s="111">
        <v>853.4294699999999</v>
      </c>
      <c r="G772" s="111">
        <v>0</v>
      </c>
      <c r="H772" s="111">
        <v>0</v>
      </c>
      <c r="I772" s="111">
        <v>249.99999507569822</v>
      </c>
      <c r="J772" s="156"/>
      <c r="K772" s="156">
        <f t="shared" si="100"/>
        <v>249.99999507569822</v>
      </c>
    </row>
    <row r="773" spans="1:11" ht="12.75" outlineLevel="1">
      <c r="A773" s="110" t="s">
        <v>483</v>
      </c>
      <c r="B773" s="111">
        <v>125.82340508481076</v>
      </c>
      <c r="C773" s="111">
        <v>652.452815308118</v>
      </c>
      <c r="D773" s="111">
        <v>-354.226482091595</v>
      </c>
      <c r="E773" s="111">
        <v>-164.919</v>
      </c>
      <c r="F773" s="111">
        <v>252.41884</v>
      </c>
      <c r="G773" s="111">
        <v>152.69325455957232</v>
      </c>
      <c r="H773" s="111">
        <v>-607.4810094838743</v>
      </c>
      <c r="I773" s="111">
        <v>-454.78775492430196</v>
      </c>
      <c r="J773" s="156"/>
      <c r="K773" s="156">
        <f t="shared" si="100"/>
        <v>-454.78775492430196</v>
      </c>
    </row>
    <row r="774" spans="1:11" ht="12.75" outlineLevel="1">
      <c r="A774" s="110"/>
      <c r="B774" s="111">
        <v>0</v>
      </c>
      <c r="C774" s="111">
        <v>0</v>
      </c>
      <c r="D774" s="111">
        <v>0</v>
      </c>
      <c r="E774" s="111">
        <v>0</v>
      </c>
      <c r="F774" s="111">
        <v>0</v>
      </c>
      <c r="G774" s="111">
        <v>0</v>
      </c>
      <c r="H774" s="111">
        <v>0</v>
      </c>
      <c r="I774" s="111">
        <v>0</v>
      </c>
      <c r="J774" s="156"/>
      <c r="K774" s="156">
        <f t="shared" si="100"/>
        <v>0</v>
      </c>
    </row>
    <row r="775" spans="1:11" ht="12.75" outlineLevel="1">
      <c r="A775" s="110" t="s">
        <v>484</v>
      </c>
      <c r="B775" s="111">
        <v>0</v>
      </c>
      <c r="C775" s="111">
        <v>0</v>
      </c>
      <c r="D775" s="111">
        <v>0</v>
      </c>
      <c r="E775" s="111">
        <v>0</v>
      </c>
      <c r="F775" s="111">
        <v>0</v>
      </c>
      <c r="G775" s="111">
        <v>0</v>
      </c>
      <c r="H775" s="111">
        <v>0</v>
      </c>
      <c r="I775" s="111">
        <v>0</v>
      </c>
      <c r="J775" s="156"/>
      <c r="K775" s="156">
        <f t="shared" si="100"/>
        <v>0</v>
      </c>
    </row>
    <row r="776" spans="1:11" ht="12.75" outlineLevel="1">
      <c r="A776" s="110" t="s">
        <v>485</v>
      </c>
      <c r="B776" s="111">
        <v>2563.149048355553</v>
      </c>
      <c r="C776" s="111">
        <v>2778.11899006813</v>
      </c>
      <c r="D776" s="111">
        <v>2373.24054376228</v>
      </c>
      <c r="E776" s="111">
        <v>2794.437</v>
      </c>
      <c r="F776" s="111">
        <v>2792.2987000000003</v>
      </c>
      <c r="G776" s="111">
        <v>2290.6252545595717</v>
      </c>
      <c r="H776" s="111">
        <v>0</v>
      </c>
      <c r="I776" s="111">
        <v>2665.4711626665553</v>
      </c>
      <c r="J776" s="156">
        <v>0</v>
      </c>
      <c r="K776" s="156">
        <f t="shared" si="100"/>
        <v>2665.4711626665553</v>
      </c>
    </row>
    <row r="777" spans="1:11" ht="12.75" outlineLevel="1">
      <c r="A777" s="110" t="s">
        <v>342</v>
      </c>
      <c r="B777" s="111">
        <v>697.0618536934542</v>
      </c>
      <c r="C777" s="111">
        <v>669.3983357406721</v>
      </c>
      <c r="D777" s="111">
        <v>693.1799240729615</v>
      </c>
      <c r="E777" s="111">
        <v>701.732</v>
      </c>
      <c r="F777" s="111">
        <v>707.988</v>
      </c>
      <c r="G777" s="111">
        <v>697.13</v>
      </c>
      <c r="H777" s="111">
        <v>0</v>
      </c>
      <c r="I777" s="111">
        <v>732.5754499999999</v>
      </c>
      <c r="J777" s="156">
        <v>0</v>
      </c>
      <c r="K777" s="156">
        <f t="shared" si="100"/>
        <v>732.5754499999999</v>
      </c>
    </row>
    <row r="778" spans="1:11" ht="12.75" outlineLevel="1">
      <c r="A778" s="110" t="s">
        <v>308</v>
      </c>
      <c r="B778" s="111">
        <v>89.91233494816765</v>
      </c>
      <c r="C778" s="111">
        <v>124.20907864967471</v>
      </c>
      <c r="D778" s="111">
        <v>73.7669446362741</v>
      </c>
      <c r="E778" s="111">
        <v>84.913</v>
      </c>
      <c r="F778" s="111">
        <v>94.65386</v>
      </c>
      <c r="G778" s="111">
        <v>71.059</v>
      </c>
      <c r="H778" s="111">
        <v>0</v>
      </c>
      <c r="I778" s="111">
        <v>72.12269066655595</v>
      </c>
      <c r="J778" s="156">
        <v>0</v>
      </c>
      <c r="K778" s="156">
        <f t="shared" si="100"/>
        <v>72.12269066655595</v>
      </c>
    </row>
    <row r="779" spans="1:11" ht="12.75" outlineLevel="1">
      <c r="A779" s="110" t="s">
        <v>315</v>
      </c>
      <c r="B779" s="111">
        <v>327.44445374713996</v>
      </c>
      <c r="C779" s="111">
        <v>262.20245165083793</v>
      </c>
      <c r="D779" s="111">
        <v>286.0814883799011</v>
      </c>
      <c r="E779" s="111">
        <v>336.964</v>
      </c>
      <c r="F779" s="111">
        <v>340.75865000000005</v>
      </c>
      <c r="G779" s="111">
        <v>98.38</v>
      </c>
      <c r="H779" s="111">
        <v>0</v>
      </c>
      <c r="I779" s="111">
        <v>351.36198200000007</v>
      </c>
      <c r="J779" s="156">
        <v>0</v>
      </c>
      <c r="K779" s="156">
        <f t="shared" si="100"/>
        <v>351.36198200000007</v>
      </c>
    </row>
    <row r="780" spans="1:11" ht="12.75" outlineLevel="1">
      <c r="A780" s="110" t="s">
        <v>11</v>
      </c>
      <c r="B780" s="111">
        <v>1448.7304059667913</v>
      </c>
      <c r="C780" s="111">
        <v>1722.3091240269453</v>
      </c>
      <c r="D780" s="111">
        <v>1320.2121866731432</v>
      </c>
      <c r="E780" s="111">
        <v>1670.828</v>
      </c>
      <c r="F780" s="111">
        <v>1648.8981899999999</v>
      </c>
      <c r="G780" s="111">
        <v>1424.056254559572</v>
      </c>
      <c r="H780" s="111">
        <v>0</v>
      </c>
      <c r="I780" s="111">
        <v>1509.41104</v>
      </c>
      <c r="J780" s="156">
        <v>0</v>
      </c>
      <c r="K780" s="156">
        <f t="shared" si="100"/>
        <v>1509.41104</v>
      </c>
    </row>
    <row r="781" spans="1:11" ht="12.75" outlineLevel="1">
      <c r="A781" s="110" t="s">
        <v>486</v>
      </c>
      <c r="B781" s="111">
        <v>0</v>
      </c>
      <c r="C781" s="111">
        <v>0</v>
      </c>
      <c r="D781" s="111">
        <v>0</v>
      </c>
      <c r="E781" s="111">
        <v>0</v>
      </c>
      <c r="F781" s="111">
        <v>0</v>
      </c>
      <c r="G781" s="111">
        <v>0</v>
      </c>
      <c r="H781" s="111">
        <v>0</v>
      </c>
      <c r="I781" s="111">
        <v>0</v>
      </c>
      <c r="J781" s="156">
        <v>0</v>
      </c>
      <c r="K781" s="156">
        <f t="shared" si="100"/>
        <v>0</v>
      </c>
    </row>
    <row r="782" spans="1:11" ht="12.75" outlineLevel="1">
      <c r="A782" s="110" t="s">
        <v>487</v>
      </c>
      <c r="B782" s="111">
        <v>2437.3256432707435</v>
      </c>
      <c r="C782" s="111">
        <v>2125.6661747600115</v>
      </c>
      <c r="D782" s="111">
        <v>2727.4670258538754</v>
      </c>
      <c r="E782" s="111">
        <v>2959.3560006135517</v>
      </c>
      <c r="F782" s="111">
        <v>2539.879860306776</v>
      </c>
      <c r="G782" s="111">
        <v>2146.01722</v>
      </c>
      <c r="H782" s="111">
        <v>0</v>
      </c>
      <c r="I782" s="111">
        <v>2970.2589175908593</v>
      </c>
      <c r="J782" s="156"/>
      <c r="K782" s="156">
        <f t="shared" si="100"/>
        <v>2970.2589175908593</v>
      </c>
    </row>
    <row r="783" spans="1:11" ht="12.75" outlineLevel="1">
      <c r="A783" s="110" t="s">
        <v>440</v>
      </c>
      <c r="B783" s="111">
        <v>161.2691990592205</v>
      </c>
      <c r="C783" s="111">
        <v>47.837390870860126</v>
      </c>
      <c r="D783" s="111">
        <v>107.89398335740673</v>
      </c>
      <c r="E783" s="111">
        <v>133.01</v>
      </c>
      <c r="F783" s="111">
        <v>122.81619</v>
      </c>
      <c r="G783" s="111">
        <v>8.1</v>
      </c>
      <c r="H783" s="111">
        <v>0</v>
      </c>
      <c r="I783" s="111">
        <v>145.87548999999999</v>
      </c>
      <c r="J783" s="156">
        <f>J630</f>
        <v>124.469</v>
      </c>
      <c r="K783" s="156">
        <f t="shared" si="100"/>
        <v>270.34448999999995</v>
      </c>
    </row>
    <row r="784" spans="1:11" ht="12.75" outlineLevel="1">
      <c r="A784" s="110" t="s">
        <v>323</v>
      </c>
      <c r="B784" s="111">
        <v>991.0117686909616</v>
      </c>
      <c r="C784" s="111">
        <v>887.1721198215587</v>
      </c>
      <c r="D784" s="111">
        <v>977.9203465113189</v>
      </c>
      <c r="E784" s="111">
        <v>984.280000306776</v>
      </c>
      <c r="F784" s="111">
        <v>975.84702</v>
      </c>
      <c r="G784" s="111">
        <v>987.477</v>
      </c>
      <c r="H784" s="111">
        <v>0</v>
      </c>
      <c r="I784" s="111">
        <v>1097.6371354973046</v>
      </c>
      <c r="J784" s="156">
        <f>J355+J359</f>
        <v>29.343796159999975</v>
      </c>
      <c r="K784" s="156">
        <f t="shared" si="100"/>
        <v>1126.9809316573046</v>
      </c>
    </row>
    <row r="785" spans="1:11" ht="12.75" outlineLevel="1">
      <c r="A785" s="110" t="s">
        <v>324</v>
      </c>
      <c r="B785" s="111">
        <v>922.7502115475567</v>
      </c>
      <c r="C785" s="111">
        <v>780.6766990911763</v>
      </c>
      <c r="D785" s="111">
        <v>797.5169933467974</v>
      </c>
      <c r="E785" s="111">
        <v>875.2280003067759</v>
      </c>
      <c r="F785" s="111">
        <v>827.7881003067757</v>
      </c>
      <c r="G785" s="111">
        <v>905.88022</v>
      </c>
      <c r="H785" s="111">
        <v>0</v>
      </c>
      <c r="I785" s="111">
        <v>877.995440827624</v>
      </c>
      <c r="J785" s="156">
        <f>J356+J360+J602+J633</f>
        <v>12.903050820216533</v>
      </c>
      <c r="K785" s="156">
        <f t="shared" si="100"/>
        <v>890.8984916478405</v>
      </c>
    </row>
    <row r="786" spans="1:11" ht="12.75" outlineLevel="1">
      <c r="A786" s="110" t="s">
        <v>374</v>
      </c>
      <c r="B786" s="111">
        <v>78.58838341876191</v>
      </c>
      <c r="C786" s="111">
        <v>147.01404778034845</v>
      </c>
      <c r="D786" s="111">
        <v>125.13274813066386</v>
      </c>
      <c r="E786" s="111">
        <v>315.043</v>
      </c>
      <c r="F786" s="111">
        <v>315.03989</v>
      </c>
      <c r="G786" s="111">
        <v>30.3</v>
      </c>
      <c r="H786" s="111">
        <v>0</v>
      </c>
      <c r="I786" s="111">
        <v>535.50457</v>
      </c>
      <c r="J786" s="156">
        <f>J490</f>
        <v>437.575</v>
      </c>
      <c r="K786" s="156">
        <f t="shared" si="100"/>
        <v>973.0795699999999</v>
      </c>
    </row>
    <row r="787" spans="1:11" ht="12.75" outlineLevel="1">
      <c r="A787" s="110" t="s">
        <v>423</v>
      </c>
      <c r="B787" s="111">
        <v>147.38303401377934</v>
      </c>
      <c r="C787" s="111">
        <v>146.39165058223514</v>
      </c>
      <c r="D787" s="111">
        <v>149.22796837651632</v>
      </c>
      <c r="E787" s="111">
        <v>171.573</v>
      </c>
      <c r="F787" s="111">
        <v>164.68441</v>
      </c>
      <c r="G787" s="111">
        <v>114.5</v>
      </c>
      <c r="H787" s="111">
        <v>0</v>
      </c>
      <c r="I787" s="111">
        <v>163.93913750000002</v>
      </c>
      <c r="J787" s="156">
        <f>J586</f>
        <v>1.4998199999999997</v>
      </c>
      <c r="K787" s="156">
        <f t="shared" si="100"/>
        <v>165.43895750000001</v>
      </c>
    </row>
    <row r="788" spans="1:11" ht="12.75" outlineLevel="1">
      <c r="A788" s="110" t="s">
        <v>372</v>
      </c>
      <c r="B788" s="111">
        <v>106.64950851942275</v>
      </c>
      <c r="C788" s="111">
        <v>100.39204747357253</v>
      </c>
      <c r="D788" s="111">
        <v>83.83120281722546</v>
      </c>
      <c r="E788" s="111">
        <v>125.38054</v>
      </c>
      <c r="F788" s="111">
        <v>117.46647</v>
      </c>
      <c r="G788" s="111">
        <v>66.83</v>
      </c>
      <c r="H788" s="111">
        <v>0</v>
      </c>
      <c r="I788" s="111">
        <v>83.30744376592999</v>
      </c>
      <c r="J788" s="156">
        <v>0</v>
      </c>
      <c r="K788" s="156">
        <f t="shared" si="100"/>
        <v>83.30744376592999</v>
      </c>
    </row>
    <row r="789" spans="1:11" ht="12.75" outlineLevel="1">
      <c r="A789" s="110" t="s">
        <v>326</v>
      </c>
      <c r="B789" s="111">
        <v>7.9414914422302605</v>
      </c>
      <c r="C789" s="111">
        <v>7.404782508660029</v>
      </c>
      <c r="D789" s="111">
        <v>478.01726892743477</v>
      </c>
      <c r="E789" s="111">
        <v>346.53746</v>
      </c>
      <c r="F789" s="111">
        <v>8.12538</v>
      </c>
      <c r="G789" s="111">
        <v>25</v>
      </c>
      <c r="H789" s="111">
        <v>0</v>
      </c>
      <c r="I789" s="111">
        <v>60.01129</v>
      </c>
      <c r="J789" s="156">
        <f>J460</f>
        <v>-1.616</v>
      </c>
      <c r="K789" s="156">
        <f>I789+J789</f>
        <v>58.39529</v>
      </c>
    </row>
    <row r="790" spans="1:11" ht="12.75" outlineLevel="1">
      <c r="A790" s="110" t="s">
        <v>352</v>
      </c>
      <c r="B790" s="111">
        <v>21.732046578809456</v>
      </c>
      <c r="C790" s="111">
        <v>8.777436631600477</v>
      </c>
      <c r="D790" s="111">
        <v>7.926514386512086</v>
      </c>
      <c r="E790" s="111">
        <v>8.304</v>
      </c>
      <c r="F790" s="111">
        <v>8.1124</v>
      </c>
      <c r="G790" s="111">
        <v>7.93</v>
      </c>
      <c r="H790" s="111">
        <v>0</v>
      </c>
      <c r="I790" s="111">
        <v>5.98841</v>
      </c>
      <c r="J790" s="156">
        <f>J427</f>
        <v>5.808</v>
      </c>
      <c r="K790" s="156">
        <f>I790+J790</f>
        <v>11.79641</v>
      </c>
    </row>
    <row r="791" spans="1:11" ht="12.75" outlineLevel="1">
      <c r="A791" s="110"/>
      <c r="B791" s="111">
        <v>0</v>
      </c>
      <c r="C791" s="111">
        <v>0</v>
      </c>
      <c r="D791" s="111">
        <v>0</v>
      </c>
      <c r="E791" s="111">
        <v>6.135515868663788E-07</v>
      </c>
      <c r="F791" s="111">
        <v>3.067762590944767E-07</v>
      </c>
      <c r="G791" s="111">
        <v>0.08521999999973923</v>
      </c>
      <c r="H791" s="111">
        <v>0</v>
      </c>
      <c r="I791" s="111">
        <v>-149.9999999999986</v>
      </c>
      <c r="J791" s="156"/>
      <c r="K791" s="156"/>
    </row>
    <row r="792" spans="1:11" ht="12.75" outlineLevel="1">
      <c r="A792" s="110" t="s">
        <v>488</v>
      </c>
      <c r="B792" s="111">
        <v>0</v>
      </c>
      <c r="C792" s="111">
        <v>0</v>
      </c>
      <c r="D792" s="111">
        <v>0</v>
      </c>
      <c r="E792" s="111">
        <v>0</v>
      </c>
      <c r="F792" s="111">
        <v>0</v>
      </c>
      <c r="G792" s="111">
        <v>0</v>
      </c>
      <c r="H792" s="111">
        <v>0</v>
      </c>
      <c r="I792" s="111">
        <v>0</v>
      </c>
      <c r="J792" s="156"/>
      <c r="K792" s="156"/>
    </row>
    <row r="793" spans="1:11" ht="12.75" outlineLevel="1">
      <c r="A793" s="110" t="s">
        <v>489</v>
      </c>
      <c r="B793" s="111">
        <v>378.705197295259</v>
      </c>
      <c r="C793" s="111">
        <v>283.795740288625</v>
      </c>
      <c r="D793" s="111">
        <v>789.245448927179</v>
      </c>
      <c r="E793" s="111">
        <v>685.399</v>
      </c>
      <c r="F793" s="111">
        <v>340.20007</v>
      </c>
      <c r="G793" s="111">
        <v>356.05</v>
      </c>
      <c r="H793" s="111">
        <v>0</v>
      </c>
      <c r="I793" s="111">
        <v>531.7685269194764</v>
      </c>
      <c r="J793" s="156"/>
      <c r="K793" s="156"/>
    </row>
    <row r="794" spans="1:11" ht="12.75" outlineLevel="1">
      <c r="A794" s="110" t="s">
        <v>490</v>
      </c>
      <c r="B794" s="111">
        <v>0.3142535758567357</v>
      </c>
      <c r="C794" s="111">
        <v>0.04132335459460842</v>
      </c>
      <c r="D794" s="111">
        <v>0.25769176690143547</v>
      </c>
      <c r="E794" s="111">
        <v>16.479</v>
      </c>
      <c r="F794" s="111">
        <v>14.33589</v>
      </c>
      <c r="G794" s="111">
        <v>80.36</v>
      </c>
      <c r="H794" s="111">
        <v>0</v>
      </c>
      <c r="I794" s="111">
        <v>56.752632019199986</v>
      </c>
      <c r="J794" s="156"/>
      <c r="K794" s="156"/>
    </row>
    <row r="795" spans="1:11" ht="12.75" outlineLevel="1">
      <c r="A795" s="110" t="s">
        <v>491</v>
      </c>
      <c r="B795" s="111">
        <v>453.6438139915382</v>
      </c>
      <c r="C795" s="111">
        <v>300.5677514603812</v>
      </c>
      <c r="D795" s="111">
        <v>377.487596883668</v>
      </c>
      <c r="E795" s="111">
        <v>410.947</v>
      </c>
      <c r="F795" s="111">
        <v>384.55859999999996</v>
      </c>
      <c r="G795" s="111">
        <v>273.932</v>
      </c>
      <c r="H795" s="111">
        <v>0</v>
      </c>
      <c r="I795" s="111">
        <v>409.92678124987236</v>
      </c>
      <c r="J795" s="156"/>
      <c r="K795" s="156"/>
    </row>
    <row r="796" spans="1:11" ht="12.75" outlineLevel="1">
      <c r="A796" s="110" t="s">
        <v>492</v>
      </c>
      <c r="B796" s="111">
        <v>76.00692738358494</v>
      </c>
      <c r="C796" s="111">
        <v>66.25029207623382</v>
      </c>
      <c r="D796" s="111">
        <v>64.66267605741822</v>
      </c>
      <c r="E796" s="111">
        <v>67.452</v>
      </c>
      <c r="F796" s="111">
        <v>64.16481</v>
      </c>
      <c r="G796" s="111">
        <v>64.75</v>
      </c>
      <c r="H796" s="111">
        <v>0</v>
      </c>
      <c r="I796" s="111">
        <v>68.62199915648895</v>
      </c>
      <c r="J796" s="156"/>
      <c r="K796" s="156"/>
    </row>
    <row r="797" spans="1:11" ht="12.75" outlineLevel="1">
      <c r="A797" s="110" t="s">
        <v>493</v>
      </c>
      <c r="B797" s="111">
        <v>195.2826620479849</v>
      </c>
      <c r="C797" s="111">
        <v>246.32428898291005</v>
      </c>
      <c r="D797" s="111">
        <v>210.92812399506892</v>
      </c>
      <c r="E797" s="111">
        <v>408.988</v>
      </c>
      <c r="F797" s="111">
        <v>402.71092</v>
      </c>
      <c r="G797" s="111">
        <v>101.31</v>
      </c>
      <c r="H797" s="111">
        <v>0</v>
      </c>
      <c r="I797" s="111">
        <v>613.2466284522516</v>
      </c>
      <c r="J797" s="156"/>
      <c r="K797" s="156"/>
    </row>
    <row r="798" spans="1:11" ht="12.75" outlineLevel="1">
      <c r="A798" s="110" t="s">
        <v>494</v>
      </c>
      <c r="B798" s="111">
        <v>2.094479950915854</v>
      </c>
      <c r="C798" s="111">
        <v>2.0446601817647285</v>
      </c>
      <c r="D798" s="111">
        <v>2.1802157657254613</v>
      </c>
      <c r="E798" s="111">
        <v>2.18</v>
      </c>
      <c r="F798" s="111">
        <v>1.71536</v>
      </c>
      <c r="G798" s="111">
        <v>2.18</v>
      </c>
      <c r="H798" s="111">
        <v>0</v>
      </c>
      <c r="I798" s="111">
        <v>1.283760026395511</v>
      </c>
      <c r="J798" s="156"/>
      <c r="K798" s="156"/>
    </row>
    <row r="799" spans="1:11" ht="12.75" outlineLevel="1">
      <c r="A799" s="110" t="s">
        <v>495</v>
      </c>
      <c r="B799" s="111">
        <v>295.37722380581084</v>
      </c>
      <c r="C799" s="111">
        <v>275.07084925798574</v>
      </c>
      <c r="D799" s="111">
        <v>287.3375086216814</v>
      </c>
      <c r="E799" s="111">
        <v>305.501</v>
      </c>
      <c r="F799" s="111">
        <v>283.78932000000003</v>
      </c>
      <c r="G799" s="111">
        <v>293.38</v>
      </c>
      <c r="H799" s="111">
        <v>0</v>
      </c>
      <c r="I799" s="111">
        <v>339.86396910243604</v>
      </c>
      <c r="J799" s="156"/>
      <c r="K799" s="156"/>
    </row>
    <row r="800" spans="1:11" ht="12.75" outlineLevel="1">
      <c r="A800" s="110" t="s">
        <v>496</v>
      </c>
      <c r="B800" s="111">
        <v>828.7329675456649</v>
      </c>
      <c r="C800" s="111">
        <v>762.8121617476</v>
      </c>
      <c r="D800" s="111">
        <v>804.43128955428</v>
      </c>
      <c r="E800" s="111">
        <v>852.61</v>
      </c>
      <c r="F800" s="111">
        <v>849.62288</v>
      </c>
      <c r="G800" s="111">
        <v>837.10261</v>
      </c>
      <c r="H800" s="111">
        <v>0</v>
      </c>
      <c r="I800" s="111">
        <v>877.0094781245419</v>
      </c>
      <c r="J800" s="156"/>
      <c r="K800" s="156"/>
    </row>
    <row r="801" spans="1:11" ht="12.75" outlineLevel="1">
      <c r="A801" s="110" t="s">
        <v>497</v>
      </c>
      <c r="B801" s="111">
        <v>207.16811767412727</v>
      </c>
      <c r="C801" s="111">
        <v>188.75910740991654</v>
      </c>
      <c r="D801" s="111">
        <v>190.93647428195263</v>
      </c>
      <c r="E801" s="111">
        <v>209.8</v>
      </c>
      <c r="F801" s="111">
        <v>198.78201</v>
      </c>
      <c r="G801" s="111">
        <v>136.95261</v>
      </c>
      <c r="H801" s="111">
        <v>0</v>
      </c>
      <c r="I801" s="111">
        <v>221.78514254019595</v>
      </c>
      <c r="J801" s="156"/>
      <c r="K801" s="156"/>
    </row>
    <row r="802" spans="1:11" ht="12.75" outlineLevel="1">
      <c r="A802" s="110" t="s">
        <v>498</v>
      </c>
      <c r="B802" s="111">
        <v>2437.3256432707426</v>
      </c>
      <c r="C802" s="111">
        <v>2125.666174760012</v>
      </c>
      <c r="D802" s="111">
        <v>2727.467025853875</v>
      </c>
      <c r="E802" s="111">
        <v>2959.356</v>
      </c>
      <c r="F802" s="111">
        <v>2539.87986</v>
      </c>
      <c r="G802" s="111">
        <v>2146.01722</v>
      </c>
      <c r="H802" s="111">
        <v>0</v>
      </c>
      <c r="I802" s="111">
        <v>3120.2589175908583</v>
      </c>
      <c r="J802" s="156"/>
      <c r="K802" s="156"/>
    </row>
    <row r="803" spans="1:11" ht="12.75" outlineLevel="1">
      <c r="A803" s="110"/>
      <c r="B803" s="111">
        <v>0</v>
      </c>
      <c r="C803" s="111">
        <v>0</v>
      </c>
      <c r="D803" s="111">
        <v>0</v>
      </c>
      <c r="E803" s="111">
        <v>0</v>
      </c>
      <c r="F803" s="111">
        <v>0</v>
      </c>
      <c r="G803" s="111">
        <v>0.08521999999973923</v>
      </c>
      <c r="H803" s="111">
        <v>0</v>
      </c>
      <c r="I803" s="111">
        <v>0</v>
      </c>
      <c r="J803" s="156"/>
      <c r="K803" s="156"/>
    </row>
    <row r="804" ht="12.75" outlineLevel="1"/>
  </sheetData>
  <conditionalFormatting sqref="B42:K42 B84:K8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60">
      <selection activeCell="C22" sqref="C22"/>
    </sheetView>
  </sheetViews>
  <sheetFormatPr defaultColWidth="9.140625" defaultRowHeight="12.75"/>
  <cols>
    <col min="1" max="1" width="27.57421875" style="0" customWidth="1"/>
    <col min="2" max="2" width="13.28125" style="0" customWidth="1"/>
    <col min="3" max="3" width="9.421875" style="0" bestFit="1" customWidth="1"/>
    <col min="4" max="4" width="13.421875" style="0" bestFit="1" customWidth="1"/>
    <col min="5" max="5" width="2.28125" style="0" customWidth="1"/>
    <col min="6" max="6" width="19.57421875" style="0" customWidth="1"/>
    <col min="7" max="7" width="11.8515625" style="0" customWidth="1"/>
    <col min="9" max="9" width="10.421875" style="0" customWidth="1"/>
  </cols>
  <sheetData>
    <row r="1" spans="1:9" ht="15.75">
      <c r="A1" s="102" t="s">
        <v>241</v>
      </c>
      <c r="B1" s="18" t="s">
        <v>156</v>
      </c>
      <c r="C1" s="19" t="s">
        <v>157</v>
      </c>
      <c r="D1" s="20" t="s">
        <v>158</v>
      </c>
      <c r="E1" s="19"/>
      <c r="F1" s="102" t="s">
        <v>155</v>
      </c>
      <c r="G1" s="18" t="s">
        <v>156</v>
      </c>
      <c r="H1" s="19" t="s">
        <v>157</v>
      </c>
      <c r="I1" s="20" t="s">
        <v>158</v>
      </c>
    </row>
    <row r="2" spans="1:9" ht="12.75">
      <c r="A2" s="21" t="s">
        <v>159</v>
      </c>
      <c r="B2" s="22"/>
      <c r="C2" s="23">
        <f>C3+C5+C13+C18+C24+C31+C4+C38</f>
        <v>26.4</v>
      </c>
      <c r="D2" s="24"/>
      <c r="E2" s="92"/>
      <c r="F2" s="21" t="s">
        <v>159</v>
      </c>
      <c r="G2" s="22"/>
      <c r="H2" s="23">
        <f>H3+H5+H13+H18+H24+H31</f>
        <v>24</v>
      </c>
      <c r="I2" s="24"/>
    </row>
    <row r="3" spans="1:9" ht="12.75">
      <c r="A3" s="25" t="s">
        <v>160</v>
      </c>
      <c r="B3" s="26" t="s">
        <v>161</v>
      </c>
      <c r="C3" s="27">
        <v>1</v>
      </c>
      <c r="D3" s="28" t="s">
        <v>162</v>
      </c>
      <c r="E3" s="35"/>
      <c r="F3" s="25" t="s">
        <v>160</v>
      </c>
      <c r="G3" s="26" t="s">
        <v>161</v>
      </c>
      <c r="H3" s="27">
        <v>1</v>
      </c>
      <c r="I3" s="28" t="s">
        <v>162</v>
      </c>
    </row>
    <row r="4" spans="1:9" ht="12.75">
      <c r="A4" s="25" t="s">
        <v>240</v>
      </c>
      <c r="B4" s="78" t="s">
        <v>246</v>
      </c>
      <c r="C4" s="115">
        <v>1</v>
      </c>
      <c r="D4" s="28">
        <v>12</v>
      </c>
      <c r="E4" s="35"/>
      <c r="F4" s="89"/>
      <c r="G4" s="90"/>
      <c r="H4" s="90"/>
      <c r="I4" s="91"/>
    </row>
    <row r="5" spans="1:9" ht="12.75">
      <c r="A5" s="29" t="s">
        <v>163</v>
      </c>
      <c r="B5" s="26"/>
      <c r="C5" s="27">
        <f>C6+C7+C8+C9+C10+C11</f>
        <v>6</v>
      </c>
      <c r="D5" s="28"/>
      <c r="E5" s="35"/>
      <c r="F5" s="29" t="s">
        <v>163</v>
      </c>
      <c r="G5" s="26"/>
      <c r="H5" s="27">
        <f>H6+H7+H8+H9+H10+H11</f>
        <v>6</v>
      </c>
      <c r="I5" s="28"/>
    </row>
    <row r="6" spans="1:9" ht="12.75">
      <c r="A6" s="25" t="s">
        <v>164</v>
      </c>
      <c r="B6" s="26" t="s">
        <v>161</v>
      </c>
      <c r="C6" s="27">
        <v>1</v>
      </c>
      <c r="D6" s="28">
        <v>9</v>
      </c>
      <c r="E6" s="35"/>
      <c r="F6" s="25" t="s">
        <v>164</v>
      </c>
      <c r="G6" s="26" t="s">
        <v>161</v>
      </c>
      <c r="H6" s="27">
        <v>1</v>
      </c>
      <c r="I6" s="28">
        <v>9</v>
      </c>
    </row>
    <row r="7" spans="1:9" ht="12.75">
      <c r="A7" s="25" t="s">
        <v>165</v>
      </c>
      <c r="B7" s="26" t="s">
        <v>166</v>
      </c>
      <c r="C7" s="27">
        <v>1</v>
      </c>
      <c r="D7" s="28">
        <v>7</v>
      </c>
      <c r="E7" s="35"/>
      <c r="F7" s="25" t="s">
        <v>165</v>
      </c>
      <c r="G7" s="26" t="s">
        <v>166</v>
      </c>
      <c r="H7" s="27">
        <v>1</v>
      </c>
      <c r="I7" s="28">
        <v>7</v>
      </c>
    </row>
    <row r="8" spans="1:9" ht="12.75">
      <c r="A8" s="25" t="s">
        <v>167</v>
      </c>
      <c r="B8" s="26" t="s">
        <v>168</v>
      </c>
      <c r="C8" s="27">
        <v>1</v>
      </c>
      <c r="D8" s="28">
        <v>5</v>
      </c>
      <c r="E8" s="35"/>
      <c r="F8" s="25" t="s">
        <v>167</v>
      </c>
      <c r="G8" s="26" t="s">
        <v>168</v>
      </c>
      <c r="H8" s="27">
        <v>1</v>
      </c>
      <c r="I8" s="28">
        <v>5</v>
      </c>
    </row>
    <row r="9" spans="1:9" ht="12.75">
      <c r="A9" s="25" t="s">
        <v>169</v>
      </c>
      <c r="B9" s="26" t="s">
        <v>168</v>
      </c>
      <c r="C9" s="27">
        <v>1</v>
      </c>
      <c r="D9" s="28">
        <v>6</v>
      </c>
      <c r="E9" s="35"/>
      <c r="F9" s="25" t="s">
        <v>169</v>
      </c>
      <c r="G9" s="26" t="s">
        <v>168</v>
      </c>
      <c r="H9" s="27">
        <v>1</v>
      </c>
      <c r="I9" s="28">
        <v>6</v>
      </c>
    </row>
    <row r="10" spans="1:9" ht="12.75">
      <c r="A10" s="25" t="s">
        <v>170</v>
      </c>
      <c r="B10" s="26" t="s">
        <v>171</v>
      </c>
      <c r="C10" s="27">
        <v>1</v>
      </c>
      <c r="D10" s="28">
        <v>2</v>
      </c>
      <c r="E10" s="35"/>
      <c r="F10" s="25" t="s">
        <v>170</v>
      </c>
      <c r="G10" s="26" t="s">
        <v>171</v>
      </c>
      <c r="H10" s="27">
        <v>1</v>
      </c>
      <c r="I10" s="28">
        <v>1</v>
      </c>
    </row>
    <row r="11" spans="1:9" ht="12.75">
      <c r="A11" s="25" t="s">
        <v>172</v>
      </c>
      <c r="B11" s="26" t="s">
        <v>171</v>
      </c>
      <c r="C11" s="27">
        <v>1</v>
      </c>
      <c r="D11" s="28">
        <v>4</v>
      </c>
      <c r="E11" s="35"/>
      <c r="F11" s="25" t="s">
        <v>172</v>
      </c>
      <c r="G11" s="26" t="s">
        <v>171</v>
      </c>
      <c r="H11" s="27">
        <v>1</v>
      </c>
      <c r="I11" s="28">
        <v>4</v>
      </c>
    </row>
    <row r="12" spans="1:9" ht="12.75">
      <c r="A12" s="25"/>
      <c r="B12" s="26"/>
      <c r="C12" s="27"/>
      <c r="D12" s="28"/>
      <c r="E12" s="35"/>
      <c r="F12" s="25"/>
      <c r="G12" s="26"/>
      <c r="H12" s="27"/>
      <c r="I12" s="28"/>
    </row>
    <row r="13" spans="1:9" ht="12.75">
      <c r="A13" s="29" t="s">
        <v>173</v>
      </c>
      <c r="B13" s="26"/>
      <c r="C13" s="27">
        <f>C14+C15+C16</f>
        <v>4</v>
      </c>
      <c r="D13" s="28"/>
      <c r="E13" s="35"/>
      <c r="F13" s="29" t="s">
        <v>173</v>
      </c>
      <c r="G13" s="26"/>
      <c r="H13" s="27">
        <f>H14+H15+H16</f>
        <v>4</v>
      </c>
      <c r="I13" s="28"/>
    </row>
    <row r="14" spans="1:9" ht="12.75">
      <c r="A14" s="25" t="s">
        <v>174</v>
      </c>
      <c r="B14" s="26" t="s">
        <v>161</v>
      </c>
      <c r="C14" s="27">
        <v>1</v>
      </c>
      <c r="D14" s="28">
        <v>9</v>
      </c>
      <c r="E14" s="35"/>
      <c r="F14" s="25" t="s">
        <v>174</v>
      </c>
      <c r="G14" s="26" t="s">
        <v>161</v>
      </c>
      <c r="H14" s="27">
        <v>1</v>
      </c>
      <c r="I14" s="28">
        <v>9</v>
      </c>
    </row>
    <row r="15" spans="1:9" ht="12.75">
      <c r="A15" s="25" t="s">
        <v>175</v>
      </c>
      <c r="B15" s="26" t="s">
        <v>166</v>
      </c>
      <c r="C15" s="27">
        <v>1</v>
      </c>
      <c r="D15" s="28">
        <v>7</v>
      </c>
      <c r="E15" s="35"/>
      <c r="F15" s="25" t="s">
        <v>175</v>
      </c>
      <c r="G15" s="26" t="s">
        <v>166</v>
      </c>
      <c r="H15" s="27">
        <v>1</v>
      </c>
      <c r="I15" s="28">
        <v>7</v>
      </c>
    </row>
    <row r="16" spans="1:9" ht="12.75">
      <c r="A16" s="25" t="s">
        <v>176</v>
      </c>
      <c r="B16" s="26" t="s">
        <v>168</v>
      </c>
      <c r="C16" s="27">
        <v>2</v>
      </c>
      <c r="D16" s="28">
        <v>6</v>
      </c>
      <c r="E16" s="35"/>
      <c r="F16" s="25" t="s">
        <v>176</v>
      </c>
      <c r="G16" s="26" t="s">
        <v>168</v>
      </c>
      <c r="H16" s="27">
        <v>2</v>
      </c>
      <c r="I16" s="28">
        <v>6</v>
      </c>
    </row>
    <row r="17" spans="1:9" ht="12.75">
      <c r="A17" s="25"/>
      <c r="B17" s="26"/>
      <c r="C17" s="27"/>
      <c r="D17" s="28"/>
      <c r="E17" s="35"/>
      <c r="F17" s="25"/>
      <c r="G17" s="26"/>
      <c r="H17" s="27"/>
      <c r="I17" s="28"/>
    </row>
    <row r="18" spans="1:9" ht="12.75">
      <c r="A18" s="29" t="s">
        <v>177</v>
      </c>
      <c r="B18" s="26"/>
      <c r="C18" s="27">
        <f>C19+C21+C22+C20</f>
        <v>4</v>
      </c>
      <c r="D18" s="28"/>
      <c r="E18" s="35"/>
      <c r="F18" s="29" t="s">
        <v>177</v>
      </c>
      <c r="G18" s="26"/>
      <c r="H18" s="27">
        <f>H19+H21+H22</f>
        <v>4</v>
      </c>
      <c r="I18" s="28"/>
    </row>
    <row r="19" spans="1:9" ht="12.75">
      <c r="A19" s="25" t="s">
        <v>178</v>
      </c>
      <c r="B19" s="26" t="s">
        <v>161</v>
      </c>
      <c r="C19" s="27">
        <v>1</v>
      </c>
      <c r="D19" s="28">
        <v>9</v>
      </c>
      <c r="E19" s="35"/>
      <c r="F19" s="25" t="s">
        <v>178</v>
      </c>
      <c r="G19" s="26" t="s">
        <v>161</v>
      </c>
      <c r="H19" s="27">
        <v>1</v>
      </c>
      <c r="I19" s="28">
        <v>9</v>
      </c>
    </row>
    <row r="20" spans="1:9" ht="12.75">
      <c r="A20" s="25" t="s">
        <v>542</v>
      </c>
      <c r="B20" s="26" t="s">
        <v>168</v>
      </c>
      <c r="C20" s="27">
        <v>1</v>
      </c>
      <c r="D20" s="28">
        <v>6</v>
      </c>
      <c r="E20" s="35"/>
      <c r="F20" s="25"/>
      <c r="G20" s="26"/>
      <c r="H20" s="27"/>
      <c r="I20" s="28"/>
    </row>
    <row r="21" spans="1:9" ht="12.75">
      <c r="A21" s="25" t="s">
        <v>179</v>
      </c>
      <c r="B21" s="26" t="s">
        <v>171</v>
      </c>
      <c r="C21" s="27">
        <v>1</v>
      </c>
      <c r="D21" s="28">
        <v>5</v>
      </c>
      <c r="E21" s="35"/>
      <c r="F21" s="25" t="s">
        <v>179</v>
      </c>
      <c r="G21" s="26" t="s">
        <v>171</v>
      </c>
      <c r="H21" s="27">
        <v>2</v>
      </c>
      <c r="I21" s="28">
        <v>5</v>
      </c>
    </row>
    <row r="22" spans="1:9" ht="12.75">
      <c r="A22" s="25" t="s">
        <v>180</v>
      </c>
      <c r="B22" s="26" t="s">
        <v>171</v>
      </c>
      <c r="C22" s="27">
        <v>1</v>
      </c>
      <c r="D22" s="28">
        <v>5</v>
      </c>
      <c r="E22" s="35"/>
      <c r="F22" s="25" t="s">
        <v>180</v>
      </c>
      <c r="G22" s="26" t="s">
        <v>171</v>
      </c>
      <c r="H22" s="27">
        <v>1</v>
      </c>
      <c r="I22" s="28">
        <v>5</v>
      </c>
    </row>
    <row r="23" spans="1:9" ht="12.75">
      <c r="A23" s="25"/>
      <c r="B23" s="26"/>
      <c r="C23" s="27"/>
      <c r="D23" s="28"/>
      <c r="E23" s="35"/>
      <c r="F23" s="25"/>
      <c r="G23" s="26"/>
      <c r="H23" s="27"/>
      <c r="I23" s="28"/>
    </row>
    <row r="24" spans="1:9" ht="12.75">
      <c r="A24" s="29" t="s">
        <v>181</v>
      </c>
      <c r="B24" s="26"/>
      <c r="C24" s="27">
        <f>C25+C26+C27+C28+C29</f>
        <v>4.5</v>
      </c>
      <c r="D24" s="28"/>
      <c r="E24" s="35"/>
      <c r="F24" s="29" t="s">
        <v>181</v>
      </c>
      <c r="G24" s="26"/>
      <c r="H24" s="27">
        <f>H25+H26+H27+H28+H29</f>
        <v>5</v>
      </c>
      <c r="I24" s="28"/>
    </row>
    <row r="25" spans="1:9" ht="12.75">
      <c r="A25" s="25" t="s">
        <v>182</v>
      </c>
      <c r="B25" s="26" t="s">
        <v>161</v>
      </c>
      <c r="C25" s="27">
        <v>1</v>
      </c>
      <c r="D25" s="28">
        <v>10</v>
      </c>
      <c r="E25" s="35"/>
      <c r="F25" s="25" t="s">
        <v>182</v>
      </c>
      <c r="G25" s="26" t="s">
        <v>161</v>
      </c>
      <c r="H25" s="27">
        <v>1</v>
      </c>
      <c r="I25" s="28">
        <v>10</v>
      </c>
    </row>
    <row r="26" spans="1:9" ht="12.75">
      <c r="A26" s="25" t="s">
        <v>183</v>
      </c>
      <c r="B26" s="26" t="s">
        <v>166</v>
      </c>
      <c r="C26" s="27">
        <v>1</v>
      </c>
      <c r="D26" s="28">
        <v>7</v>
      </c>
      <c r="E26" s="35"/>
      <c r="F26" s="25" t="s">
        <v>183</v>
      </c>
      <c r="G26" s="26" t="s">
        <v>166</v>
      </c>
      <c r="H26" s="27">
        <v>1</v>
      </c>
      <c r="I26" s="28">
        <v>7</v>
      </c>
    </row>
    <row r="27" spans="1:9" ht="12.75">
      <c r="A27" s="25" t="s">
        <v>184</v>
      </c>
      <c r="B27" s="26" t="s">
        <v>166</v>
      </c>
      <c r="C27" s="27">
        <v>1</v>
      </c>
      <c r="D27" s="28">
        <v>7</v>
      </c>
      <c r="E27" s="35"/>
      <c r="F27" s="25" t="s">
        <v>184</v>
      </c>
      <c r="G27" s="26" t="s">
        <v>166</v>
      </c>
      <c r="H27" s="27">
        <v>1</v>
      </c>
      <c r="I27" s="28">
        <v>7</v>
      </c>
    </row>
    <row r="28" spans="1:9" ht="12.75">
      <c r="A28" s="25" t="s">
        <v>185</v>
      </c>
      <c r="B28" s="26" t="s">
        <v>171</v>
      </c>
      <c r="C28" s="27">
        <v>1</v>
      </c>
      <c r="D28" s="28">
        <v>6</v>
      </c>
      <c r="E28" s="35"/>
      <c r="F28" s="25" t="s">
        <v>185</v>
      </c>
      <c r="G28" s="26" t="s">
        <v>171</v>
      </c>
      <c r="H28" s="27">
        <v>1</v>
      </c>
      <c r="I28" s="28">
        <v>6</v>
      </c>
    </row>
    <row r="29" spans="1:9" ht="12.75">
      <c r="A29" s="25" t="s">
        <v>186</v>
      </c>
      <c r="B29" s="30" t="s">
        <v>171</v>
      </c>
      <c r="C29" s="27">
        <v>0.5</v>
      </c>
      <c r="D29" s="28">
        <v>6</v>
      </c>
      <c r="E29" s="35"/>
      <c r="F29" s="25" t="s">
        <v>186</v>
      </c>
      <c r="G29" s="30" t="s">
        <v>171</v>
      </c>
      <c r="H29" s="27">
        <v>1</v>
      </c>
      <c r="I29" s="28">
        <v>6</v>
      </c>
    </row>
    <row r="30" spans="1:9" ht="12.75">
      <c r="A30" s="25"/>
      <c r="B30" s="26"/>
      <c r="C30" s="27"/>
      <c r="D30" s="28"/>
      <c r="E30" s="35"/>
      <c r="F30" s="25"/>
      <c r="G30" s="26"/>
      <c r="H30" s="27"/>
      <c r="I30" s="28"/>
    </row>
    <row r="31" spans="1:9" ht="12.75">
      <c r="A31" s="29" t="s">
        <v>187</v>
      </c>
      <c r="B31" s="26"/>
      <c r="C31" s="27">
        <f>C32+C33+C34+C35+C36</f>
        <v>4.5</v>
      </c>
      <c r="D31" s="28"/>
      <c r="E31" s="35"/>
      <c r="F31" s="29" t="s">
        <v>187</v>
      </c>
      <c r="G31" s="26"/>
      <c r="H31" s="27">
        <f>H32+H33+H34+H35</f>
        <v>4</v>
      </c>
      <c r="I31" s="28"/>
    </row>
    <row r="32" spans="1:9" ht="12.75">
      <c r="A32" s="25" t="s">
        <v>188</v>
      </c>
      <c r="B32" s="26" t="s">
        <v>161</v>
      </c>
      <c r="C32" s="27">
        <v>1</v>
      </c>
      <c r="D32" s="28">
        <v>9</v>
      </c>
      <c r="E32" s="35"/>
      <c r="F32" s="25" t="s">
        <v>188</v>
      </c>
      <c r="G32" s="26" t="s">
        <v>161</v>
      </c>
      <c r="H32" s="27">
        <v>1</v>
      </c>
      <c r="I32" s="28">
        <v>9</v>
      </c>
    </row>
    <row r="33" spans="1:9" ht="12.75">
      <c r="A33" s="25" t="s">
        <v>189</v>
      </c>
      <c r="B33" s="26" t="s">
        <v>166</v>
      </c>
      <c r="C33" s="27">
        <v>1</v>
      </c>
      <c r="D33" s="28">
        <v>7</v>
      </c>
      <c r="E33" s="35"/>
      <c r="F33" s="25" t="s">
        <v>189</v>
      </c>
      <c r="G33" s="26" t="s">
        <v>166</v>
      </c>
      <c r="H33" s="27">
        <v>1</v>
      </c>
      <c r="I33" s="28">
        <v>7</v>
      </c>
    </row>
    <row r="34" spans="1:9" s="81" customFormat="1" ht="12.75">
      <c r="A34" s="77" t="s">
        <v>190</v>
      </c>
      <c r="B34" s="78" t="s">
        <v>166</v>
      </c>
      <c r="C34" s="79">
        <v>1</v>
      </c>
      <c r="D34" s="80">
        <v>7</v>
      </c>
      <c r="E34" s="93"/>
      <c r="F34" s="25" t="s">
        <v>190</v>
      </c>
      <c r="G34" s="26" t="s">
        <v>166</v>
      </c>
      <c r="H34" s="27">
        <v>1</v>
      </c>
      <c r="I34" s="28">
        <v>7</v>
      </c>
    </row>
    <row r="35" spans="1:9" s="81" customFormat="1" ht="12.75">
      <c r="A35" s="77" t="s">
        <v>191</v>
      </c>
      <c r="B35" s="78" t="s">
        <v>171</v>
      </c>
      <c r="C35" s="79">
        <v>1</v>
      </c>
      <c r="D35" s="80">
        <v>6</v>
      </c>
      <c r="E35" s="93"/>
      <c r="F35" s="25" t="s">
        <v>191</v>
      </c>
      <c r="G35" s="26" t="s">
        <v>171</v>
      </c>
      <c r="H35" s="27">
        <v>1</v>
      </c>
      <c r="I35" s="28">
        <v>6</v>
      </c>
    </row>
    <row r="36" spans="1:9" s="81" customFormat="1" ht="12.75">
      <c r="A36" s="77" t="s">
        <v>239</v>
      </c>
      <c r="B36" s="78" t="s">
        <v>171</v>
      </c>
      <c r="C36" s="86">
        <v>0.5</v>
      </c>
      <c r="D36" s="80">
        <v>6</v>
      </c>
      <c r="E36" s="82"/>
      <c r="F36" s="87"/>
      <c r="G36" s="78"/>
      <c r="H36" s="78"/>
      <c r="I36" s="101"/>
    </row>
    <row r="37" spans="1:9" s="81" customFormat="1" ht="12.75">
      <c r="A37" s="77"/>
      <c r="B37" s="78"/>
      <c r="C37" s="86"/>
      <c r="D37" s="80"/>
      <c r="E37" s="82"/>
      <c r="F37" s="87"/>
      <c r="G37" s="78"/>
      <c r="H37" s="78"/>
      <c r="I37" s="101"/>
    </row>
    <row r="38" spans="1:9" s="81" customFormat="1" ht="12.75">
      <c r="A38" s="77" t="s">
        <v>242</v>
      </c>
      <c r="B38" s="78"/>
      <c r="C38" s="86">
        <f>C39+C40</f>
        <v>1.4</v>
      </c>
      <c r="D38" s="80"/>
      <c r="E38" s="82"/>
      <c r="F38" s="87"/>
      <c r="G38" s="78"/>
      <c r="H38" s="78"/>
      <c r="I38" s="101"/>
    </row>
    <row r="39" spans="1:9" s="81" customFormat="1" ht="12.75">
      <c r="A39" s="77" t="s">
        <v>243</v>
      </c>
      <c r="B39" s="26" t="s">
        <v>161</v>
      </c>
      <c r="C39" s="86">
        <v>1</v>
      </c>
      <c r="D39" s="80">
        <v>9</v>
      </c>
      <c r="E39" s="82"/>
      <c r="F39" s="87"/>
      <c r="G39" s="78"/>
      <c r="H39" s="78"/>
      <c r="I39" s="101"/>
    </row>
    <row r="40" spans="1:9" s="81" customFormat="1" ht="15.75">
      <c r="A40" s="87" t="s">
        <v>244</v>
      </c>
      <c r="B40" s="83" t="s">
        <v>166</v>
      </c>
      <c r="C40" s="86">
        <v>0.4</v>
      </c>
      <c r="D40" s="88" t="s">
        <v>245</v>
      </c>
      <c r="E40" s="84"/>
      <c r="F40" s="87"/>
      <c r="G40" s="78"/>
      <c r="H40" s="78"/>
      <c r="I40" s="101"/>
    </row>
    <row r="41" spans="1:9" ht="12.75">
      <c r="A41" s="31" t="s">
        <v>192</v>
      </c>
      <c r="B41" s="44"/>
      <c r="C41" s="33">
        <f>C42+C43+C48</f>
        <v>14.4</v>
      </c>
      <c r="D41" s="34"/>
      <c r="E41" s="94"/>
      <c r="F41" s="31" t="s">
        <v>192</v>
      </c>
      <c r="G41" s="32"/>
      <c r="H41" s="33">
        <f>H42+H43+H48</f>
        <v>13.850000000000001</v>
      </c>
      <c r="I41" s="34"/>
    </row>
    <row r="42" spans="1:9" ht="12.75">
      <c r="A42" s="25" t="s">
        <v>203</v>
      </c>
      <c r="B42" s="26" t="s">
        <v>171</v>
      </c>
      <c r="C42" s="27">
        <v>1</v>
      </c>
      <c r="D42" s="28">
        <v>7</v>
      </c>
      <c r="E42" s="35"/>
      <c r="F42" s="25" t="s">
        <v>193</v>
      </c>
      <c r="G42" s="26" t="s">
        <v>171</v>
      </c>
      <c r="H42" s="27">
        <v>1</v>
      </c>
      <c r="I42" s="28">
        <v>7</v>
      </c>
    </row>
    <row r="43" spans="1:9" ht="12.75">
      <c r="A43" s="29" t="s">
        <v>194</v>
      </c>
      <c r="B43" s="35"/>
      <c r="C43" s="27">
        <f>C47+C45+C46</f>
        <v>6.2</v>
      </c>
      <c r="D43" s="28"/>
      <c r="E43" s="35"/>
      <c r="F43" s="29" t="s">
        <v>194</v>
      </c>
      <c r="G43" s="35"/>
      <c r="H43" s="27">
        <f>H44+H47+H45+H46</f>
        <v>5.4</v>
      </c>
      <c r="I43" s="28"/>
    </row>
    <row r="44" spans="1:9" ht="12.75">
      <c r="A44" s="89"/>
      <c r="B44" s="90"/>
      <c r="C44" s="90"/>
      <c r="D44" s="91"/>
      <c r="F44" s="25" t="s">
        <v>195</v>
      </c>
      <c r="G44" s="30" t="s">
        <v>171</v>
      </c>
      <c r="H44" s="36">
        <v>0.2</v>
      </c>
      <c r="I44" s="37">
        <v>5</v>
      </c>
    </row>
    <row r="45" spans="1:9" ht="12.75">
      <c r="A45" s="25" t="s">
        <v>196</v>
      </c>
      <c r="B45" s="30" t="s">
        <v>171</v>
      </c>
      <c r="C45" s="36">
        <v>0.2</v>
      </c>
      <c r="D45" s="38" t="s">
        <v>198</v>
      </c>
      <c r="E45" s="95"/>
      <c r="F45" s="25" t="s">
        <v>196</v>
      </c>
      <c r="G45" s="30" t="s">
        <v>171</v>
      </c>
      <c r="H45" s="36">
        <v>0.2</v>
      </c>
      <c r="I45" s="37">
        <v>5</v>
      </c>
    </row>
    <row r="46" spans="1:9" ht="12.75">
      <c r="A46" s="25" t="s">
        <v>197</v>
      </c>
      <c r="B46" s="30" t="s">
        <v>171</v>
      </c>
      <c r="C46" s="36">
        <v>4</v>
      </c>
      <c r="D46" s="38" t="s">
        <v>198</v>
      </c>
      <c r="E46" s="95"/>
      <c r="F46" s="25" t="s">
        <v>197</v>
      </c>
      <c r="G46" s="30" t="s">
        <v>171</v>
      </c>
      <c r="H46" s="36">
        <v>3</v>
      </c>
      <c r="I46" s="38" t="s">
        <v>198</v>
      </c>
    </row>
    <row r="47" spans="1:9" ht="12.75">
      <c r="A47" s="25" t="s">
        <v>199</v>
      </c>
      <c r="B47" s="30" t="s">
        <v>171</v>
      </c>
      <c r="C47" s="36">
        <v>2</v>
      </c>
      <c r="D47" s="37">
        <v>2</v>
      </c>
      <c r="E47" s="67"/>
      <c r="F47" s="25" t="s">
        <v>199</v>
      </c>
      <c r="G47" s="30" t="s">
        <v>171</v>
      </c>
      <c r="H47" s="36">
        <v>2</v>
      </c>
      <c r="I47" s="37">
        <v>2</v>
      </c>
    </row>
    <row r="48" spans="1:9" ht="12.75">
      <c r="A48" s="29" t="s">
        <v>200</v>
      </c>
      <c r="B48" s="30"/>
      <c r="C48" s="36">
        <f>C52+C49+C53+C51</f>
        <v>7.2</v>
      </c>
      <c r="D48" s="37"/>
      <c r="E48" s="67"/>
      <c r="F48" s="29" t="s">
        <v>200</v>
      </c>
      <c r="G48" s="30"/>
      <c r="H48" s="36">
        <f>H52+H49+H50+H53+H51</f>
        <v>7.45</v>
      </c>
      <c r="I48" s="37"/>
    </row>
    <row r="49" spans="1:9" ht="12.75">
      <c r="A49" s="25" t="s">
        <v>196</v>
      </c>
      <c r="B49" s="30" t="s">
        <v>171</v>
      </c>
      <c r="C49" s="36">
        <v>0.2</v>
      </c>
      <c r="D49" s="38" t="s">
        <v>198</v>
      </c>
      <c r="E49" s="95"/>
      <c r="F49" s="25" t="s">
        <v>196</v>
      </c>
      <c r="G49" s="30" t="s">
        <v>171</v>
      </c>
      <c r="H49" s="36">
        <v>0.2</v>
      </c>
      <c r="I49" s="37">
        <v>5</v>
      </c>
    </row>
    <row r="50" spans="1:9" ht="12.75">
      <c r="A50" s="89"/>
      <c r="B50" s="90"/>
      <c r="C50" s="90"/>
      <c r="D50" s="91"/>
      <c r="F50" s="25" t="s">
        <v>195</v>
      </c>
      <c r="G50" s="30" t="s">
        <v>171</v>
      </c>
      <c r="H50" s="36">
        <v>0.25</v>
      </c>
      <c r="I50" s="37">
        <v>5</v>
      </c>
    </row>
    <row r="51" spans="1:9" ht="12.75">
      <c r="A51" s="25" t="s">
        <v>197</v>
      </c>
      <c r="B51" s="30" t="s">
        <v>171</v>
      </c>
      <c r="C51" s="36">
        <v>4</v>
      </c>
      <c r="D51" s="38" t="s">
        <v>198</v>
      </c>
      <c r="E51" s="95"/>
      <c r="F51" s="25" t="s">
        <v>197</v>
      </c>
      <c r="G51" s="30" t="s">
        <v>171</v>
      </c>
      <c r="H51" s="36">
        <v>4</v>
      </c>
      <c r="I51" s="38" t="s">
        <v>198</v>
      </c>
    </row>
    <row r="52" spans="1:9" ht="12.75">
      <c r="A52" s="25" t="s">
        <v>199</v>
      </c>
      <c r="B52" s="30" t="s">
        <v>171</v>
      </c>
      <c r="C52" s="36">
        <f>1+1</f>
        <v>2</v>
      </c>
      <c r="D52" s="37">
        <v>2</v>
      </c>
      <c r="E52" s="67"/>
      <c r="F52" s="25" t="s">
        <v>199</v>
      </c>
      <c r="G52" s="30" t="s">
        <v>171</v>
      </c>
      <c r="H52" s="36">
        <f>1+1</f>
        <v>2</v>
      </c>
      <c r="I52" s="37">
        <v>2</v>
      </c>
    </row>
    <row r="53" spans="1:9" ht="12.75">
      <c r="A53" s="39" t="s">
        <v>201</v>
      </c>
      <c r="B53" s="40" t="s">
        <v>171</v>
      </c>
      <c r="C53" s="41">
        <v>1</v>
      </c>
      <c r="D53" s="42">
        <v>2</v>
      </c>
      <c r="E53" s="96"/>
      <c r="F53" s="39" t="s">
        <v>201</v>
      </c>
      <c r="G53" s="40" t="s">
        <v>171</v>
      </c>
      <c r="H53" s="41">
        <v>1</v>
      </c>
      <c r="I53" s="42">
        <v>2</v>
      </c>
    </row>
    <row r="54" spans="1:9" ht="12.75">
      <c r="A54" s="43" t="s">
        <v>202</v>
      </c>
      <c r="B54" s="44"/>
      <c r="C54" s="45">
        <f>C55+C56+C61+C62+C63+C64+C65+C66+C67+C68+C69+C70+C71+C72+C73+C74</f>
        <v>18</v>
      </c>
      <c r="D54" s="46"/>
      <c r="E54" s="97"/>
      <c r="F54" s="43" t="s">
        <v>202</v>
      </c>
      <c r="G54" s="44"/>
      <c r="H54" s="45">
        <f>H55+H56+H61+H62+H63+H64+H65+H66+H67+H68+H69+H70+H71+H72+H73+H74</f>
        <v>18</v>
      </c>
      <c r="I54" s="46"/>
    </row>
    <row r="55" spans="1:9" ht="12.75">
      <c r="A55" s="25" t="s">
        <v>203</v>
      </c>
      <c r="B55" s="30" t="s">
        <v>171</v>
      </c>
      <c r="C55" s="36">
        <v>1</v>
      </c>
      <c r="D55" s="37">
        <v>10</v>
      </c>
      <c r="E55" s="67"/>
      <c r="F55" s="25" t="s">
        <v>203</v>
      </c>
      <c r="G55" s="30" t="s">
        <v>171</v>
      </c>
      <c r="H55" s="36">
        <v>1</v>
      </c>
      <c r="I55" s="37">
        <v>10</v>
      </c>
    </row>
    <row r="56" spans="1:9" ht="12.75">
      <c r="A56" s="25" t="s">
        <v>247</v>
      </c>
      <c r="B56" s="30" t="s">
        <v>171</v>
      </c>
      <c r="C56" s="36">
        <v>1</v>
      </c>
      <c r="D56" s="37">
        <v>9</v>
      </c>
      <c r="E56" s="67"/>
      <c r="F56" s="25" t="s">
        <v>204</v>
      </c>
      <c r="G56" s="30" t="s">
        <v>171</v>
      </c>
      <c r="H56" s="36">
        <v>1</v>
      </c>
      <c r="I56" s="37">
        <v>9</v>
      </c>
    </row>
    <row r="57" spans="1:9" ht="12.75">
      <c r="A57" s="47" t="s">
        <v>205</v>
      </c>
      <c r="B57" s="48" t="s">
        <v>171</v>
      </c>
      <c r="C57" s="49" t="s">
        <v>206</v>
      </c>
      <c r="D57" s="50" t="s">
        <v>207</v>
      </c>
      <c r="E57" s="85"/>
      <c r="F57" s="47" t="s">
        <v>205</v>
      </c>
      <c r="G57" s="48" t="s">
        <v>171</v>
      </c>
      <c r="H57" s="49" t="s">
        <v>206</v>
      </c>
      <c r="I57" s="50" t="s">
        <v>207</v>
      </c>
    </row>
    <row r="58" spans="1:9" ht="12.75">
      <c r="A58" s="47" t="s">
        <v>197</v>
      </c>
      <c r="B58" s="47" t="s">
        <v>171</v>
      </c>
      <c r="C58" s="51" t="s">
        <v>206</v>
      </c>
      <c r="D58" s="52" t="s">
        <v>208</v>
      </c>
      <c r="E58" s="85"/>
      <c r="F58" s="47" t="s">
        <v>197</v>
      </c>
      <c r="G58" s="47" t="s">
        <v>171</v>
      </c>
      <c r="H58" s="51" t="s">
        <v>206</v>
      </c>
      <c r="I58" s="52" t="s">
        <v>208</v>
      </c>
    </row>
    <row r="59" spans="1:9" ht="12.75">
      <c r="A59" s="47" t="s">
        <v>209</v>
      </c>
      <c r="B59" s="53" t="s">
        <v>171</v>
      </c>
      <c r="C59" s="54" t="s">
        <v>206</v>
      </c>
      <c r="D59" s="55" t="s">
        <v>210</v>
      </c>
      <c r="E59" s="85"/>
      <c r="F59" s="47" t="s">
        <v>209</v>
      </c>
      <c r="G59" s="53" t="s">
        <v>171</v>
      </c>
      <c r="H59" s="54" t="s">
        <v>206</v>
      </c>
      <c r="I59" s="55" t="s">
        <v>210</v>
      </c>
    </row>
    <row r="60" spans="1:9" ht="12.75">
      <c r="A60" s="56" t="s">
        <v>211</v>
      </c>
      <c r="B60" s="57"/>
      <c r="C60" s="58" t="s">
        <v>212</v>
      </c>
      <c r="D60" s="59"/>
      <c r="E60" s="98"/>
      <c r="F60" s="56" t="s">
        <v>211</v>
      </c>
      <c r="G60" s="57"/>
      <c r="H60" s="58" t="s">
        <v>212</v>
      </c>
      <c r="I60" s="59"/>
    </row>
    <row r="61" spans="1:9" ht="12.75">
      <c r="A61" s="60" t="s">
        <v>213</v>
      </c>
      <c r="B61" s="61" t="s">
        <v>171</v>
      </c>
      <c r="C61" s="62">
        <v>0.5</v>
      </c>
      <c r="D61" s="63">
        <v>7</v>
      </c>
      <c r="E61" s="99"/>
      <c r="F61" s="60" t="s">
        <v>213</v>
      </c>
      <c r="G61" s="61" t="s">
        <v>171</v>
      </c>
      <c r="H61" s="62">
        <v>0.5</v>
      </c>
      <c r="I61" s="63">
        <v>7</v>
      </c>
    </row>
    <row r="62" spans="1:9" ht="12.75">
      <c r="A62" s="25" t="s">
        <v>214</v>
      </c>
      <c r="B62" s="30" t="s">
        <v>171</v>
      </c>
      <c r="C62" s="36">
        <v>0.5</v>
      </c>
      <c r="D62" s="37">
        <v>4</v>
      </c>
      <c r="E62" s="67"/>
      <c r="F62" s="25" t="s">
        <v>214</v>
      </c>
      <c r="G62" s="30" t="s">
        <v>171</v>
      </c>
      <c r="H62" s="36">
        <v>0.5</v>
      </c>
      <c r="I62" s="37">
        <v>4</v>
      </c>
    </row>
    <row r="63" spans="1:9" ht="12.75">
      <c r="A63" s="25" t="s">
        <v>215</v>
      </c>
      <c r="B63" s="30" t="s">
        <v>171</v>
      </c>
      <c r="C63" s="36">
        <v>2.25</v>
      </c>
      <c r="D63" s="37">
        <v>2</v>
      </c>
      <c r="E63" s="67"/>
      <c r="F63" s="25" t="s">
        <v>215</v>
      </c>
      <c r="G63" s="30" t="s">
        <v>171</v>
      </c>
      <c r="H63" s="36">
        <v>2.25</v>
      </c>
      <c r="I63" s="37">
        <v>2</v>
      </c>
    </row>
    <row r="64" spans="1:9" ht="12.75">
      <c r="A64" s="25" t="s">
        <v>216</v>
      </c>
      <c r="B64" s="30" t="s">
        <v>171</v>
      </c>
      <c r="C64" s="36">
        <v>3</v>
      </c>
      <c r="D64" s="37">
        <v>2</v>
      </c>
      <c r="E64" s="67"/>
      <c r="F64" s="25" t="s">
        <v>216</v>
      </c>
      <c r="G64" s="30" t="s">
        <v>171</v>
      </c>
      <c r="H64" s="36">
        <v>3</v>
      </c>
      <c r="I64" s="37">
        <v>2</v>
      </c>
    </row>
    <row r="65" spans="1:9" ht="12.75">
      <c r="A65" s="25" t="s">
        <v>217</v>
      </c>
      <c r="B65" s="30" t="s">
        <v>171</v>
      </c>
      <c r="C65" s="36">
        <v>1</v>
      </c>
      <c r="D65" s="37">
        <v>2</v>
      </c>
      <c r="E65" s="67"/>
      <c r="F65" s="25" t="s">
        <v>217</v>
      </c>
      <c r="G65" s="30" t="s">
        <v>171</v>
      </c>
      <c r="H65" s="36">
        <v>1</v>
      </c>
      <c r="I65" s="37">
        <v>2</v>
      </c>
    </row>
    <row r="66" spans="1:9" ht="12.75">
      <c r="A66" s="25" t="s">
        <v>218</v>
      </c>
      <c r="B66" s="30" t="s">
        <v>171</v>
      </c>
      <c r="C66" s="36">
        <v>0.75</v>
      </c>
      <c r="D66" s="37">
        <v>5</v>
      </c>
      <c r="E66" s="67"/>
      <c r="F66" s="25" t="s">
        <v>218</v>
      </c>
      <c r="G66" s="30" t="s">
        <v>171</v>
      </c>
      <c r="H66" s="36">
        <v>0.75</v>
      </c>
      <c r="I66" s="37">
        <v>5</v>
      </c>
    </row>
    <row r="67" spans="1:9" ht="12.75">
      <c r="A67" s="25" t="s">
        <v>201</v>
      </c>
      <c r="B67" s="30" t="s">
        <v>171</v>
      </c>
      <c r="C67" s="36">
        <v>2</v>
      </c>
      <c r="D67" s="37">
        <v>3</v>
      </c>
      <c r="E67" s="67"/>
      <c r="F67" s="25" t="s">
        <v>201</v>
      </c>
      <c r="G67" s="30" t="s">
        <v>171</v>
      </c>
      <c r="H67" s="36">
        <v>2</v>
      </c>
      <c r="I67" s="37">
        <v>3</v>
      </c>
    </row>
    <row r="68" spans="1:9" ht="12.75">
      <c r="A68" s="25" t="s">
        <v>219</v>
      </c>
      <c r="B68" s="30" t="s">
        <v>171</v>
      </c>
      <c r="C68" s="36">
        <v>0.5</v>
      </c>
      <c r="D68" s="37">
        <v>4</v>
      </c>
      <c r="E68" s="67"/>
      <c r="F68" s="25" t="s">
        <v>219</v>
      </c>
      <c r="G68" s="30" t="s">
        <v>171</v>
      </c>
      <c r="H68" s="36">
        <v>0.5</v>
      </c>
      <c r="I68" s="37">
        <v>4</v>
      </c>
    </row>
    <row r="69" spans="1:9" ht="12.75">
      <c r="A69" s="25" t="s">
        <v>220</v>
      </c>
      <c r="B69" s="30" t="s">
        <v>171</v>
      </c>
      <c r="C69" s="36">
        <v>2</v>
      </c>
      <c r="D69" s="37">
        <v>6</v>
      </c>
      <c r="E69" s="67"/>
      <c r="F69" s="25" t="s">
        <v>220</v>
      </c>
      <c r="G69" s="30" t="s">
        <v>171</v>
      </c>
      <c r="H69" s="36">
        <v>2</v>
      </c>
      <c r="I69" s="37">
        <v>6</v>
      </c>
    </row>
    <row r="70" spans="1:9" ht="12.75">
      <c r="A70" s="25" t="s">
        <v>221</v>
      </c>
      <c r="B70" s="30" t="s">
        <v>171</v>
      </c>
      <c r="C70" s="36">
        <v>2</v>
      </c>
      <c r="D70" s="37">
        <v>5</v>
      </c>
      <c r="E70" s="67"/>
      <c r="F70" s="25" t="s">
        <v>221</v>
      </c>
      <c r="G70" s="30" t="s">
        <v>171</v>
      </c>
      <c r="H70" s="36">
        <v>2</v>
      </c>
      <c r="I70" s="37">
        <v>5</v>
      </c>
    </row>
    <row r="71" spans="1:9" ht="12.75">
      <c r="A71" s="25" t="s">
        <v>222</v>
      </c>
      <c r="B71" s="30" t="s">
        <v>171</v>
      </c>
      <c r="C71" s="36">
        <v>0.5</v>
      </c>
      <c r="D71" s="37">
        <v>7</v>
      </c>
      <c r="E71" s="67"/>
      <c r="F71" s="25" t="s">
        <v>222</v>
      </c>
      <c r="G71" s="30" t="s">
        <v>171</v>
      </c>
      <c r="H71" s="36">
        <v>0.5</v>
      </c>
      <c r="I71" s="37">
        <v>7</v>
      </c>
    </row>
    <row r="72" spans="1:9" ht="12.75">
      <c r="A72" s="25" t="s">
        <v>223</v>
      </c>
      <c r="B72" s="30" t="s">
        <v>171</v>
      </c>
      <c r="C72" s="36">
        <v>0.25</v>
      </c>
      <c r="D72" s="37">
        <v>6</v>
      </c>
      <c r="E72" s="67"/>
      <c r="F72" s="25" t="s">
        <v>223</v>
      </c>
      <c r="G72" s="30" t="s">
        <v>171</v>
      </c>
      <c r="H72" s="36">
        <v>0.25</v>
      </c>
      <c r="I72" s="37">
        <v>6</v>
      </c>
    </row>
    <row r="73" spans="1:9" ht="12.75">
      <c r="A73" s="25" t="s">
        <v>224</v>
      </c>
      <c r="B73" s="30" t="s">
        <v>171</v>
      </c>
      <c r="C73" s="36">
        <v>0.5</v>
      </c>
      <c r="D73" s="37">
        <v>2</v>
      </c>
      <c r="E73" s="67"/>
      <c r="F73" s="25" t="s">
        <v>224</v>
      </c>
      <c r="G73" s="30" t="s">
        <v>171</v>
      </c>
      <c r="H73" s="36">
        <v>0.5</v>
      </c>
      <c r="I73" s="37">
        <v>2</v>
      </c>
    </row>
    <row r="74" spans="1:9" ht="12.75">
      <c r="A74" s="25" t="s">
        <v>225</v>
      </c>
      <c r="B74" s="30" t="s">
        <v>171</v>
      </c>
      <c r="C74" s="36">
        <v>0.25</v>
      </c>
      <c r="D74" s="37">
        <v>6</v>
      </c>
      <c r="E74" s="67"/>
      <c r="F74" s="25" t="s">
        <v>225</v>
      </c>
      <c r="G74" s="30" t="s">
        <v>171</v>
      </c>
      <c r="H74" s="36">
        <v>0.25</v>
      </c>
      <c r="I74" s="37">
        <v>6</v>
      </c>
    </row>
    <row r="75" spans="1:9" ht="12.75">
      <c r="A75" s="21" t="s">
        <v>226</v>
      </c>
      <c r="B75" s="22"/>
      <c r="C75" s="23">
        <f>C76+C78+C79+C80+C82+C85+C89+C77</f>
        <v>11.25</v>
      </c>
      <c r="D75" s="24"/>
      <c r="E75" s="92"/>
      <c r="F75" s="21" t="s">
        <v>226</v>
      </c>
      <c r="G75" s="22"/>
      <c r="H75" s="23">
        <f>H76+H78+H79+H80+H82+H85+H89</f>
        <v>11</v>
      </c>
      <c r="I75" s="24"/>
    </row>
    <row r="76" spans="1:9" ht="12.75">
      <c r="A76" s="60" t="s">
        <v>227</v>
      </c>
      <c r="B76" s="64" t="s">
        <v>171</v>
      </c>
      <c r="C76" s="65">
        <v>1</v>
      </c>
      <c r="D76" s="66">
        <v>9</v>
      </c>
      <c r="E76" s="100"/>
      <c r="F76" s="60" t="s">
        <v>227</v>
      </c>
      <c r="G76" s="64" t="s">
        <v>171</v>
      </c>
      <c r="H76" s="65">
        <v>1</v>
      </c>
      <c r="I76" s="66">
        <v>9</v>
      </c>
    </row>
    <row r="77" spans="1:9" ht="12.75">
      <c r="A77" s="25" t="s">
        <v>543</v>
      </c>
      <c r="B77" s="26" t="s">
        <v>171</v>
      </c>
      <c r="C77" s="27">
        <v>1</v>
      </c>
      <c r="D77" s="28">
        <v>6</v>
      </c>
      <c r="E77" s="35"/>
      <c r="F77" s="25"/>
      <c r="G77" s="26"/>
      <c r="H77" s="27"/>
      <c r="I77" s="28"/>
    </row>
    <row r="78" spans="1:9" ht="12.75">
      <c r="A78" s="25" t="s">
        <v>228</v>
      </c>
      <c r="B78" s="26" t="s">
        <v>171</v>
      </c>
      <c r="C78" s="27">
        <v>0.75</v>
      </c>
      <c r="D78" s="28">
        <v>5</v>
      </c>
      <c r="E78" s="35"/>
      <c r="F78" s="25" t="s">
        <v>228</v>
      </c>
      <c r="G78" s="26" t="s">
        <v>171</v>
      </c>
      <c r="H78" s="27">
        <v>1</v>
      </c>
      <c r="I78" s="28">
        <v>5</v>
      </c>
    </row>
    <row r="79" spans="1:9" ht="12.75">
      <c r="A79" s="25" t="s">
        <v>229</v>
      </c>
      <c r="B79" s="26" t="s">
        <v>171</v>
      </c>
      <c r="C79" s="27">
        <v>2</v>
      </c>
      <c r="D79" s="28">
        <v>3</v>
      </c>
      <c r="E79" s="35"/>
      <c r="F79" s="25" t="s">
        <v>229</v>
      </c>
      <c r="G79" s="26" t="s">
        <v>171</v>
      </c>
      <c r="H79" s="27">
        <v>2</v>
      </c>
      <c r="I79" s="28">
        <v>3</v>
      </c>
    </row>
    <row r="80" spans="1:9" ht="12.75">
      <c r="A80" s="29" t="s">
        <v>230</v>
      </c>
      <c r="B80" s="67"/>
      <c r="C80" s="36">
        <f>C81</f>
        <v>1</v>
      </c>
      <c r="D80" s="37"/>
      <c r="E80" s="67"/>
      <c r="F80" s="29" t="s">
        <v>230</v>
      </c>
      <c r="G80" s="67"/>
      <c r="H80" s="36">
        <f>H81</f>
        <v>1</v>
      </c>
      <c r="I80" s="37"/>
    </row>
    <row r="81" spans="1:9" ht="12.75">
      <c r="A81" s="25" t="s">
        <v>231</v>
      </c>
      <c r="B81" s="30" t="s">
        <v>171</v>
      </c>
      <c r="C81" s="36">
        <v>1</v>
      </c>
      <c r="D81" s="37">
        <v>5</v>
      </c>
      <c r="E81" s="67"/>
      <c r="F81" s="25" t="s">
        <v>231</v>
      </c>
      <c r="G81" s="30" t="s">
        <v>171</v>
      </c>
      <c r="H81" s="36">
        <v>1</v>
      </c>
      <c r="I81" s="37">
        <v>5</v>
      </c>
    </row>
    <row r="82" spans="1:9" ht="12.75">
      <c r="A82" s="29" t="s">
        <v>232</v>
      </c>
      <c r="B82" s="67"/>
      <c r="C82" s="36">
        <f>C83+C84</f>
        <v>2</v>
      </c>
      <c r="D82" s="37"/>
      <c r="E82" s="67"/>
      <c r="F82" s="29" t="s">
        <v>232</v>
      </c>
      <c r="G82" s="67"/>
      <c r="H82" s="36">
        <f>H83+H84</f>
        <v>2</v>
      </c>
      <c r="I82" s="37"/>
    </row>
    <row r="83" spans="1:9" ht="12.75">
      <c r="A83" s="25" t="s">
        <v>231</v>
      </c>
      <c r="B83" s="30" t="s">
        <v>171</v>
      </c>
      <c r="C83" s="36">
        <v>1</v>
      </c>
      <c r="D83" s="37">
        <v>5</v>
      </c>
      <c r="E83" s="67"/>
      <c r="F83" s="25" t="s">
        <v>231</v>
      </c>
      <c r="G83" s="30" t="s">
        <v>171</v>
      </c>
      <c r="H83" s="36">
        <v>1</v>
      </c>
      <c r="I83" s="37">
        <v>5</v>
      </c>
    </row>
    <row r="84" spans="1:9" ht="12.75">
      <c r="A84" s="25" t="s">
        <v>215</v>
      </c>
      <c r="B84" s="30" t="s">
        <v>171</v>
      </c>
      <c r="C84" s="36">
        <v>1</v>
      </c>
      <c r="D84" s="37">
        <v>2</v>
      </c>
      <c r="E84" s="67"/>
      <c r="F84" s="25" t="s">
        <v>215</v>
      </c>
      <c r="G84" s="30" t="s">
        <v>171</v>
      </c>
      <c r="H84" s="36">
        <v>1</v>
      </c>
      <c r="I84" s="37">
        <v>2</v>
      </c>
    </row>
    <row r="85" spans="1:9" ht="12.75">
      <c r="A85" s="29" t="s">
        <v>233</v>
      </c>
      <c r="B85" s="67"/>
      <c r="C85" s="36">
        <f>C86+C87+C88</f>
        <v>2</v>
      </c>
      <c r="D85" s="37"/>
      <c r="E85" s="67"/>
      <c r="F85" s="29" t="s">
        <v>233</v>
      </c>
      <c r="G85" s="67"/>
      <c r="H85" s="36">
        <f>H86+H87+H88</f>
        <v>2</v>
      </c>
      <c r="I85" s="37"/>
    </row>
    <row r="86" spans="1:9" ht="12.75">
      <c r="A86" s="25" t="s">
        <v>231</v>
      </c>
      <c r="B86" s="30" t="s">
        <v>171</v>
      </c>
      <c r="C86" s="36">
        <v>1</v>
      </c>
      <c r="D86" s="37">
        <v>5</v>
      </c>
      <c r="E86" s="67"/>
      <c r="F86" s="25" t="s">
        <v>231</v>
      </c>
      <c r="G86" s="30" t="s">
        <v>171</v>
      </c>
      <c r="H86" s="36">
        <v>1</v>
      </c>
      <c r="I86" s="37">
        <v>5</v>
      </c>
    </row>
    <row r="87" spans="1:9" ht="12.75">
      <c r="A87" s="25" t="s">
        <v>234</v>
      </c>
      <c r="B87" s="30" t="s">
        <v>171</v>
      </c>
      <c r="C87" s="36">
        <v>0.5</v>
      </c>
      <c r="D87" s="37">
        <v>2</v>
      </c>
      <c r="E87" s="67"/>
      <c r="F87" s="25" t="s">
        <v>234</v>
      </c>
      <c r="G87" s="30" t="s">
        <v>171</v>
      </c>
      <c r="H87" s="36">
        <v>0.5</v>
      </c>
      <c r="I87" s="37">
        <v>2</v>
      </c>
    </row>
    <row r="88" spans="1:9" ht="12.75">
      <c r="A88" s="25" t="s">
        <v>215</v>
      </c>
      <c r="B88" s="30" t="s">
        <v>171</v>
      </c>
      <c r="C88" s="36">
        <v>0.5</v>
      </c>
      <c r="D88" s="37">
        <v>2</v>
      </c>
      <c r="E88" s="67"/>
      <c r="F88" s="25" t="s">
        <v>215</v>
      </c>
      <c r="G88" s="30" t="s">
        <v>171</v>
      </c>
      <c r="H88" s="36">
        <v>0.5</v>
      </c>
      <c r="I88" s="37">
        <v>2</v>
      </c>
    </row>
    <row r="89" spans="1:9" ht="12.75">
      <c r="A89" s="29" t="s">
        <v>235</v>
      </c>
      <c r="B89" s="35"/>
      <c r="C89" s="27">
        <f>C90</f>
        <v>1.5</v>
      </c>
      <c r="D89" s="28"/>
      <c r="E89" s="35"/>
      <c r="F89" s="29" t="s">
        <v>235</v>
      </c>
      <c r="G89" s="35"/>
      <c r="H89" s="27">
        <f>H90</f>
        <v>2</v>
      </c>
      <c r="I89" s="28"/>
    </row>
    <row r="90" spans="1:9" ht="12.75">
      <c r="A90" s="39" t="s">
        <v>236</v>
      </c>
      <c r="B90" s="68" t="s">
        <v>171</v>
      </c>
      <c r="C90" s="69">
        <v>1.5</v>
      </c>
      <c r="D90" s="70">
        <v>7</v>
      </c>
      <c r="E90" s="35"/>
      <c r="F90" s="39" t="s">
        <v>236</v>
      </c>
      <c r="G90" s="68" t="s">
        <v>171</v>
      </c>
      <c r="H90" s="69">
        <v>2</v>
      </c>
      <c r="I90" s="70">
        <v>7</v>
      </c>
    </row>
    <row r="91" spans="1:9" ht="12.75">
      <c r="A91" s="71"/>
      <c r="B91" s="72"/>
      <c r="C91" s="73">
        <f>C2+C41+C54+C75</f>
        <v>70.05</v>
      </c>
      <c r="D91" s="74"/>
      <c r="E91" s="73"/>
      <c r="F91" s="71"/>
      <c r="G91" s="72"/>
      <c r="H91" s="73">
        <f>H2+H41+H54+H75</f>
        <v>66.85</v>
      </c>
      <c r="I91" s="74"/>
    </row>
    <row r="92" spans="1:9" ht="12.75">
      <c r="A92" s="75"/>
      <c r="B92" s="75"/>
      <c r="C92" s="76"/>
      <c r="D92" s="76"/>
      <c r="E92" s="76"/>
      <c r="F92" s="75"/>
      <c r="G92" s="75"/>
      <c r="H92" s="76"/>
      <c r="I92" s="76"/>
    </row>
    <row r="93" spans="1:9" ht="12.75">
      <c r="A93" s="26" t="s">
        <v>237</v>
      </c>
      <c r="B93" s="75"/>
      <c r="C93" s="76"/>
      <c r="D93" s="76"/>
      <c r="E93" s="76"/>
      <c r="F93" s="26" t="s">
        <v>237</v>
      </c>
      <c r="G93" s="75"/>
      <c r="H93" s="76"/>
      <c r="I93" s="76"/>
    </row>
    <row r="94" spans="1:9" ht="12.75">
      <c r="A94" s="26" t="s">
        <v>238</v>
      </c>
      <c r="B94" s="75"/>
      <c r="C94" s="76"/>
      <c r="D94" s="76"/>
      <c r="E94" s="76"/>
      <c r="F94" s="26" t="s">
        <v>238</v>
      </c>
      <c r="G94" s="75"/>
      <c r="H94" s="76"/>
      <c r="I94" s="7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0"/>
  <sheetViews>
    <sheetView workbookViewId="0" topLeftCell="A1">
      <selection activeCell="M14" sqref="M14"/>
    </sheetView>
  </sheetViews>
  <sheetFormatPr defaultColWidth="9.140625" defaultRowHeight="12.75" outlineLevelCol="1"/>
  <cols>
    <col min="1" max="1" width="10.421875" style="0" customWidth="1"/>
    <col min="4" max="4" width="12.57421875" style="0" customWidth="1"/>
    <col min="5" max="5" width="13.57421875" style="0" customWidth="1"/>
    <col min="6" max="6" width="5.57421875" style="0" customWidth="1"/>
    <col min="7" max="8" width="0" style="0" hidden="1" customWidth="1" outlineLevel="1"/>
    <col min="9" max="9" width="9.140625" style="0" hidden="1" customWidth="1" outlineLevel="1"/>
    <col min="10" max="10" width="12.7109375" style="0" hidden="1" customWidth="1" outlineLevel="1"/>
    <col min="11" max="11" width="12.8515625" style="0" hidden="1" customWidth="1" outlineLevel="1"/>
    <col min="12" max="12" width="12.7109375" style="0" bestFit="1" customWidth="1" collapsed="1"/>
  </cols>
  <sheetData>
    <row r="1" spans="1:11" ht="12.75">
      <c r="A1" t="s">
        <v>529</v>
      </c>
      <c r="D1" s="124" t="s">
        <v>539</v>
      </c>
      <c r="E1" s="130">
        <f>875632*0.01+D250</f>
        <v>196246.65</v>
      </c>
      <c r="G1" t="s">
        <v>537</v>
      </c>
      <c r="J1" s="124" t="s">
        <v>539</v>
      </c>
      <c r="K1" s="130">
        <f>437575*0.01+J70</f>
        <v>26983.33</v>
      </c>
    </row>
    <row r="2" spans="1:7" ht="12.75">
      <c r="A2" t="s">
        <v>530</v>
      </c>
      <c r="G2" t="s">
        <v>538</v>
      </c>
    </row>
    <row r="3" spans="1:7" ht="12.75">
      <c r="A3" t="s">
        <v>531</v>
      </c>
      <c r="G3" t="s">
        <v>531</v>
      </c>
    </row>
    <row r="4" spans="1:7" ht="12.75">
      <c r="A4" t="s">
        <v>532</v>
      </c>
      <c r="G4" t="s">
        <v>532</v>
      </c>
    </row>
    <row r="5" spans="1:9" ht="12.75">
      <c r="A5" s="122" t="s">
        <v>533</v>
      </c>
      <c r="C5" s="125" t="s">
        <v>534</v>
      </c>
      <c r="G5" s="122" t="s">
        <v>533</v>
      </c>
      <c r="I5" s="125" t="s">
        <v>534</v>
      </c>
    </row>
    <row r="6" spans="1:11" ht="18.75" thickBot="1">
      <c r="A6" s="164" t="s">
        <v>524</v>
      </c>
      <c r="B6" s="164"/>
      <c r="C6" s="164"/>
      <c r="D6" s="164"/>
      <c r="E6" s="164"/>
      <c r="F6" s="126"/>
      <c r="G6" s="116" t="s">
        <v>524</v>
      </c>
      <c r="H6" s="116"/>
      <c r="I6" s="116"/>
      <c r="J6" s="116"/>
      <c r="K6" s="116"/>
    </row>
    <row r="7" spans="1:11" ht="13.5" customHeight="1" thickBot="1">
      <c r="A7" s="117" t="s">
        <v>525</v>
      </c>
      <c r="B7" s="117" t="s">
        <v>142</v>
      </c>
      <c r="C7" s="117" t="s">
        <v>526</v>
      </c>
      <c r="D7" s="117" t="s">
        <v>527</v>
      </c>
      <c r="E7" s="117" t="s">
        <v>131</v>
      </c>
      <c r="F7" s="127"/>
      <c r="G7" s="117" t="s">
        <v>525</v>
      </c>
      <c r="H7" s="117" t="s">
        <v>142</v>
      </c>
      <c r="I7" s="117" t="s">
        <v>526</v>
      </c>
      <c r="J7" s="117" t="s">
        <v>527</v>
      </c>
      <c r="K7" s="117" t="s">
        <v>131</v>
      </c>
    </row>
    <row r="8" spans="1:11" ht="13.5" thickBot="1">
      <c r="A8" s="118">
        <v>41153</v>
      </c>
      <c r="B8" s="119">
        <v>875632</v>
      </c>
      <c r="C8" s="119">
        <v>2970.29</v>
      </c>
      <c r="D8" s="119">
        <v>1459.39</v>
      </c>
      <c r="E8" s="119">
        <v>4429.68</v>
      </c>
      <c r="F8" s="128"/>
      <c r="G8" s="118">
        <v>41153</v>
      </c>
      <c r="H8" s="119">
        <v>437575</v>
      </c>
      <c r="I8" s="119">
        <v>6940.42</v>
      </c>
      <c r="J8" s="117">
        <v>729.29</v>
      </c>
      <c r="K8" s="119">
        <v>7669.71</v>
      </c>
    </row>
    <row r="9" spans="1:11" ht="13.5" thickBot="1">
      <c r="A9" s="118">
        <v>41183</v>
      </c>
      <c r="B9" s="119">
        <v>872661.71</v>
      </c>
      <c r="C9" s="119">
        <v>2975.24</v>
      </c>
      <c r="D9" s="119">
        <v>1454.44</v>
      </c>
      <c r="E9" s="119">
        <v>4429.68</v>
      </c>
      <c r="F9" s="128"/>
      <c r="G9" s="118">
        <v>41183</v>
      </c>
      <c r="H9" s="119">
        <v>430634.58</v>
      </c>
      <c r="I9" s="119">
        <v>6951.99</v>
      </c>
      <c r="J9" s="117">
        <v>717.72</v>
      </c>
      <c r="K9" s="119">
        <v>7669.71</v>
      </c>
    </row>
    <row r="10" spans="1:11" ht="13.5" thickBot="1">
      <c r="A10" s="118">
        <v>41214</v>
      </c>
      <c r="B10" s="119">
        <v>869686.47</v>
      </c>
      <c r="C10" s="119">
        <v>2980.2</v>
      </c>
      <c r="D10" s="119">
        <v>1449.48</v>
      </c>
      <c r="E10" s="119">
        <v>4429.68</v>
      </c>
      <c r="F10" s="128"/>
      <c r="G10" s="118">
        <v>41214</v>
      </c>
      <c r="H10" s="119">
        <v>423682.6</v>
      </c>
      <c r="I10" s="119">
        <v>6963.57</v>
      </c>
      <c r="J10" s="117">
        <v>706.14</v>
      </c>
      <c r="K10" s="119">
        <v>7669.71</v>
      </c>
    </row>
    <row r="11" spans="1:11" ht="13.5" thickBot="1">
      <c r="A11" s="118">
        <v>41244</v>
      </c>
      <c r="B11" s="119">
        <v>866706.27</v>
      </c>
      <c r="C11" s="119">
        <v>2985.17</v>
      </c>
      <c r="D11" s="119">
        <v>1444.51</v>
      </c>
      <c r="E11" s="119">
        <v>4429.68</v>
      </c>
      <c r="F11" s="128"/>
      <c r="G11" s="118">
        <v>41244</v>
      </c>
      <c r="H11" s="119">
        <v>416719.02</v>
      </c>
      <c r="I11" s="119">
        <v>6975.18</v>
      </c>
      <c r="J11" s="117">
        <v>694.53</v>
      </c>
      <c r="K11" s="119">
        <v>7669.71</v>
      </c>
    </row>
    <row r="12" spans="1:11" s="124" customFormat="1" ht="13.5" thickBot="1">
      <c r="A12" s="123" t="s">
        <v>535</v>
      </c>
      <c r="B12" s="121"/>
      <c r="C12" s="121">
        <f>C8+C9+C10+C11</f>
        <v>11910.9</v>
      </c>
      <c r="D12" s="121">
        <f>D8+D9+D10+D11</f>
        <v>5807.82</v>
      </c>
      <c r="E12" s="121">
        <f>E8+E9+E10+E11</f>
        <v>17718.72</v>
      </c>
      <c r="F12" s="129"/>
      <c r="G12" s="123" t="s">
        <v>535</v>
      </c>
      <c r="I12" s="131">
        <f>I8+I9+I10+I11</f>
        <v>27831.16</v>
      </c>
      <c r="J12" s="131">
        <f>J8+J9+J10+J11</f>
        <v>2847.6800000000003</v>
      </c>
      <c r="K12" s="131">
        <f>K8+K9+K10+K11</f>
        <v>30678.84</v>
      </c>
    </row>
    <row r="13" spans="1:11" ht="13.5" thickBot="1">
      <c r="A13" s="118">
        <v>41275</v>
      </c>
      <c r="B13" s="119">
        <v>863721.11</v>
      </c>
      <c r="C13" s="119">
        <v>2990.14</v>
      </c>
      <c r="D13" s="119">
        <v>1439.54</v>
      </c>
      <c r="E13" s="119">
        <v>4429.68</v>
      </c>
      <c r="F13" s="128"/>
      <c r="G13" s="118">
        <v>41275</v>
      </c>
      <c r="H13" s="119">
        <v>409743.85</v>
      </c>
      <c r="I13" s="119">
        <v>6986.8</v>
      </c>
      <c r="J13" s="117">
        <v>682.91</v>
      </c>
      <c r="K13" s="119">
        <v>7669.71</v>
      </c>
    </row>
    <row r="14" spans="1:11" ht="13.5" thickBot="1">
      <c r="A14" s="118">
        <v>41306</v>
      </c>
      <c r="B14" s="119">
        <v>860730.96</v>
      </c>
      <c r="C14" s="119">
        <v>2995.12</v>
      </c>
      <c r="D14" s="119">
        <v>1434.55</v>
      </c>
      <c r="E14" s="119">
        <v>4429.68</v>
      </c>
      <c r="F14" s="128"/>
      <c r="G14" s="118">
        <v>41306</v>
      </c>
      <c r="H14" s="119">
        <v>402757.04</v>
      </c>
      <c r="I14" s="119">
        <v>6998.45</v>
      </c>
      <c r="J14" s="117">
        <v>671.26</v>
      </c>
      <c r="K14" s="119">
        <v>7669.71</v>
      </c>
    </row>
    <row r="15" spans="1:11" ht="13.5" thickBot="1">
      <c r="A15" s="118">
        <v>41334</v>
      </c>
      <c r="B15" s="119">
        <v>857735.84</v>
      </c>
      <c r="C15" s="119">
        <v>3000.12</v>
      </c>
      <c r="D15" s="119">
        <v>1429.56</v>
      </c>
      <c r="E15" s="119">
        <v>4429.68</v>
      </c>
      <c r="F15" s="128"/>
      <c r="G15" s="118">
        <v>41334</v>
      </c>
      <c r="H15" s="119">
        <v>395758.6</v>
      </c>
      <c r="I15" s="119">
        <v>7010.11</v>
      </c>
      <c r="J15" s="117">
        <v>659.6</v>
      </c>
      <c r="K15" s="119">
        <v>7669.71</v>
      </c>
    </row>
    <row r="16" spans="1:11" ht="13.5" thickBot="1">
      <c r="A16" s="118">
        <v>41365</v>
      </c>
      <c r="B16" s="119">
        <v>854735.72</v>
      </c>
      <c r="C16" s="119">
        <v>3005.12</v>
      </c>
      <c r="D16" s="119">
        <v>1424.56</v>
      </c>
      <c r="E16" s="119">
        <v>4429.68</v>
      </c>
      <c r="F16" s="128"/>
      <c r="G16" s="118">
        <v>41365</v>
      </c>
      <c r="H16" s="119">
        <v>388748.48</v>
      </c>
      <c r="I16" s="119">
        <v>7021.8</v>
      </c>
      <c r="J16" s="117">
        <v>647.91</v>
      </c>
      <c r="K16" s="119">
        <v>7669.71</v>
      </c>
    </row>
    <row r="17" spans="1:11" ht="13.5" thickBot="1">
      <c r="A17" s="118">
        <v>41395</v>
      </c>
      <c r="B17" s="119">
        <v>851730.61</v>
      </c>
      <c r="C17" s="119">
        <v>3010.13</v>
      </c>
      <c r="D17" s="119">
        <v>1419.55</v>
      </c>
      <c r="E17" s="119">
        <v>4429.68</v>
      </c>
      <c r="F17" s="128"/>
      <c r="G17" s="118">
        <v>41395</v>
      </c>
      <c r="H17" s="119">
        <v>381726.69</v>
      </c>
      <c r="I17" s="119">
        <v>7033.5</v>
      </c>
      <c r="J17" s="117">
        <v>636.21</v>
      </c>
      <c r="K17" s="119">
        <v>7669.71</v>
      </c>
    </row>
    <row r="18" spans="1:11" ht="13.5" thickBot="1">
      <c r="A18" s="118">
        <v>41426</v>
      </c>
      <c r="B18" s="119">
        <v>848720.48</v>
      </c>
      <c r="C18" s="119">
        <v>3015.14</v>
      </c>
      <c r="D18" s="119">
        <v>1414.53</v>
      </c>
      <c r="E18" s="119">
        <v>4429.68</v>
      </c>
      <c r="F18" s="128"/>
      <c r="G18" s="118">
        <v>41426</v>
      </c>
      <c r="H18" s="119">
        <v>374693.19</v>
      </c>
      <c r="I18" s="119">
        <v>7045.22</v>
      </c>
      <c r="J18" s="117">
        <v>624.49</v>
      </c>
      <c r="K18" s="119">
        <v>7669.71</v>
      </c>
    </row>
    <row r="19" spans="1:11" ht="13.5" thickBot="1">
      <c r="A19" s="118">
        <v>41456</v>
      </c>
      <c r="B19" s="119">
        <v>845705.34</v>
      </c>
      <c r="C19" s="119">
        <v>3020.17</v>
      </c>
      <c r="D19" s="119">
        <v>1409.51</v>
      </c>
      <c r="E19" s="119">
        <v>4429.68</v>
      </c>
      <c r="F19" s="128"/>
      <c r="G19" s="118">
        <v>41456</v>
      </c>
      <c r="H19" s="119">
        <v>367647.97</v>
      </c>
      <c r="I19" s="119">
        <v>7056.96</v>
      </c>
      <c r="J19" s="117">
        <v>612.75</v>
      </c>
      <c r="K19" s="119">
        <v>7669.71</v>
      </c>
    </row>
    <row r="20" spans="1:11" ht="13.5" thickBot="1">
      <c r="A20" s="118">
        <v>41487</v>
      </c>
      <c r="B20" s="119">
        <v>842685.17</v>
      </c>
      <c r="C20" s="119">
        <v>3025.2</v>
      </c>
      <c r="D20" s="119">
        <v>1404.48</v>
      </c>
      <c r="E20" s="119">
        <v>4429.68</v>
      </c>
      <c r="F20" s="128"/>
      <c r="G20" s="118">
        <v>41487</v>
      </c>
      <c r="H20" s="119">
        <v>360591.01</v>
      </c>
      <c r="I20" s="119">
        <v>7068.72</v>
      </c>
      <c r="J20" s="117">
        <v>600.99</v>
      </c>
      <c r="K20" s="119">
        <v>7669.71</v>
      </c>
    </row>
    <row r="21" spans="1:11" ht="13.5" thickBot="1">
      <c r="A21" s="118">
        <v>41518</v>
      </c>
      <c r="B21" s="119">
        <v>839659.97</v>
      </c>
      <c r="C21" s="119">
        <v>3030.24</v>
      </c>
      <c r="D21" s="119">
        <v>1399.43</v>
      </c>
      <c r="E21" s="119">
        <v>4429.68</v>
      </c>
      <c r="F21" s="128"/>
      <c r="G21" s="118">
        <v>41518</v>
      </c>
      <c r="H21" s="119">
        <v>353522.28</v>
      </c>
      <c r="I21" s="119">
        <v>7080.51</v>
      </c>
      <c r="J21" s="117">
        <v>589.2</v>
      </c>
      <c r="K21" s="119">
        <v>7669.71</v>
      </c>
    </row>
    <row r="22" spans="1:11" ht="13.5" thickBot="1">
      <c r="A22" s="118">
        <v>41548</v>
      </c>
      <c r="B22" s="119">
        <v>836629.73</v>
      </c>
      <c r="C22" s="119">
        <v>3035.29</v>
      </c>
      <c r="D22" s="119">
        <v>1394.38</v>
      </c>
      <c r="E22" s="119">
        <v>4429.68</v>
      </c>
      <c r="F22" s="128"/>
      <c r="G22" s="118">
        <v>41548</v>
      </c>
      <c r="H22" s="119">
        <v>346441.78</v>
      </c>
      <c r="I22" s="119">
        <v>7092.31</v>
      </c>
      <c r="J22" s="117">
        <v>577.4</v>
      </c>
      <c r="K22" s="119">
        <v>7669.71</v>
      </c>
    </row>
    <row r="23" spans="1:11" ht="13.5" thickBot="1">
      <c r="A23" s="118">
        <v>41579</v>
      </c>
      <c r="B23" s="119">
        <v>833594.43</v>
      </c>
      <c r="C23" s="119">
        <v>3040.35</v>
      </c>
      <c r="D23" s="119">
        <v>1389.32</v>
      </c>
      <c r="E23" s="119">
        <v>4429.68</v>
      </c>
      <c r="F23" s="128"/>
      <c r="G23" s="118">
        <v>41579</v>
      </c>
      <c r="H23" s="119">
        <v>339349.47</v>
      </c>
      <c r="I23" s="119">
        <v>7104.13</v>
      </c>
      <c r="J23" s="117">
        <v>565.58</v>
      </c>
      <c r="K23" s="119">
        <v>7669.71</v>
      </c>
    </row>
    <row r="24" spans="1:11" ht="13.5" thickBot="1">
      <c r="A24" s="118">
        <v>41609</v>
      </c>
      <c r="B24" s="119">
        <v>830554.08</v>
      </c>
      <c r="C24" s="119">
        <v>3045.42</v>
      </c>
      <c r="D24" s="119">
        <v>1384.26</v>
      </c>
      <c r="E24" s="119">
        <v>4429.68</v>
      </c>
      <c r="F24" s="128"/>
      <c r="G24" s="118">
        <v>41609</v>
      </c>
      <c r="H24" s="119">
        <v>332245.34</v>
      </c>
      <c r="I24" s="119">
        <v>7115.97</v>
      </c>
      <c r="J24" s="117">
        <v>553.74</v>
      </c>
      <c r="K24" s="119">
        <v>7669.71</v>
      </c>
    </row>
    <row r="25" spans="1:11" s="124" customFormat="1" ht="13.5" thickBot="1">
      <c r="A25" s="123" t="s">
        <v>536</v>
      </c>
      <c r="B25" s="121"/>
      <c r="C25" s="121">
        <f>SUM(C13:C24)</f>
        <v>36212.44</v>
      </c>
      <c r="D25" s="121">
        <f>SUM(D13:D24)</f>
        <v>16943.67</v>
      </c>
      <c r="E25" s="121">
        <f>SUM(E13:E24)</f>
        <v>53156.16</v>
      </c>
      <c r="F25" s="129"/>
      <c r="G25" s="123" t="s">
        <v>536</v>
      </c>
      <c r="H25" s="121"/>
      <c r="I25" s="121">
        <f>SUM(I13:I24)</f>
        <v>84614.48000000001</v>
      </c>
      <c r="J25" s="121">
        <f>SUM(J13:J24)</f>
        <v>7422.039999999999</v>
      </c>
      <c r="K25" s="121">
        <f>SUM(K13:K24)</f>
        <v>92036.52000000002</v>
      </c>
    </row>
    <row r="26" spans="1:11" ht="13.5" thickBot="1">
      <c r="A26" s="118">
        <v>41640</v>
      </c>
      <c r="B26" s="119">
        <v>827508.66</v>
      </c>
      <c r="C26" s="119">
        <v>3050.5</v>
      </c>
      <c r="D26" s="119">
        <v>1379.18</v>
      </c>
      <c r="E26" s="119">
        <v>4429.68</v>
      </c>
      <c r="F26" s="128"/>
      <c r="G26" s="118">
        <v>41640</v>
      </c>
      <c r="H26" s="119">
        <v>325129.37</v>
      </c>
      <c r="I26" s="119">
        <v>7127.83</v>
      </c>
      <c r="J26" s="117">
        <v>541.88</v>
      </c>
      <c r="K26" s="119">
        <v>7669.71</v>
      </c>
    </row>
    <row r="27" spans="1:11" ht="13.5" thickBot="1">
      <c r="A27" s="118">
        <v>41671</v>
      </c>
      <c r="B27" s="119">
        <v>824458.17</v>
      </c>
      <c r="C27" s="119">
        <v>3055.58</v>
      </c>
      <c r="D27" s="119">
        <v>1374.1</v>
      </c>
      <c r="E27" s="119">
        <v>4429.68</v>
      </c>
      <c r="F27" s="128"/>
      <c r="G27" s="118">
        <v>41671</v>
      </c>
      <c r="H27" s="119">
        <v>318001.55</v>
      </c>
      <c r="I27" s="119">
        <v>7139.71</v>
      </c>
      <c r="J27" s="117">
        <v>530</v>
      </c>
      <c r="K27" s="119">
        <v>7669.71</v>
      </c>
    </row>
    <row r="28" spans="1:11" ht="13.5" thickBot="1">
      <c r="A28" s="118">
        <v>41699</v>
      </c>
      <c r="B28" s="119">
        <v>821402.59</v>
      </c>
      <c r="C28" s="119">
        <v>3060.67</v>
      </c>
      <c r="D28" s="119">
        <v>1369</v>
      </c>
      <c r="E28" s="119">
        <v>4429.68</v>
      </c>
      <c r="F28" s="128"/>
      <c r="G28" s="118">
        <v>41699</v>
      </c>
      <c r="H28" s="119">
        <v>310861.84</v>
      </c>
      <c r="I28" s="119">
        <v>7151.61</v>
      </c>
      <c r="J28" s="117">
        <v>518.1</v>
      </c>
      <c r="K28" s="119">
        <v>7669.71</v>
      </c>
    </row>
    <row r="29" spans="1:11" ht="13.5" thickBot="1">
      <c r="A29" s="118">
        <v>41730</v>
      </c>
      <c r="B29" s="119">
        <v>818341.91</v>
      </c>
      <c r="C29" s="119">
        <v>3065.77</v>
      </c>
      <c r="D29" s="119">
        <v>1363.9</v>
      </c>
      <c r="E29" s="119">
        <v>4429.68</v>
      </c>
      <c r="F29" s="128"/>
      <c r="G29" s="118">
        <v>41730</v>
      </c>
      <c r="H29" s="119">
        <v>303710.23</v>
      </c>
      <c r="I29" s="119">
        <v>7163.53</v>
      </c>
      <c r="J29" s="117">
        <v>506.18</v>
      </c>
      <c r="K29" s="119">
        <v>7669.71</v>
      </c>
    </row>
    <row r="30" spans="1:11" ht="13.5" thickBot="1">
      <c r="A30" s="118">
        <v>41760</v>
      </c>
      <c r="B30" s="119">
        <v>815276.14</v>
      </c>
      <c r="C30" s="119">
        <v>3070.88</v>
      </c>
      <c r="D30" s="119">
        <v>1358.79</v>
      </c>
      <c r="E30" s="119">
        <v>4429.68</v>
      </c>
      <c r="F30" s="128"/>
      <c r="G30" s="118">
        <v>41760</v>
      </c>
      <c r="H30" s="119">
        <v>296546.71</v>
      </c>
      <c r="I30" s="119">
        <v>7175.47</v>
      </c>
      <c r="J30" s="117">
        <v>494.24</v>
      </c>
      <c r="K30" s="119">
        <v>7669.71</v>
      </c>
    </row>
    <row r="31" spans="1:11" ht="13.5" thickBot="1">
      <c r="A31" s="118">
        <v>41791</v>
      </c>
      <c r="B31" s="119">
        <v>812205.26</v>
      </c>
      <c r="C31" s="119">
        <v>3076</v>
      </c>
      <c r="D31" s="119">
        <v>1353.68</v>
      </c>
      <c r="E31" s="119">
        <v>4429.68</v>
      </c>
      <c r="F31" s="128"/>
      <c r="G31" s="118">
        <v>41791</v>
      </c>
      <c r="H31" s="119">
        <v>289371.24</v>
      </c>
      <c r="I31" s="119">
        <v>7187.42</v>
      </c>
      <c r="J31" s="117">
        <v>482.29</v>
      </c>
      <c r="K31" s="119">
        <v>7669.71</v>
      </c>
    </row>
    <row r="32" spans="1:11" ht="13.5" thickBot="1">
      <c r="A32" s="118">
        <v>41821</v>
      </c>
      <c r="B32" s="119">
        <v>809129.26</v>
      </c>
      <c r="C32" s="119">
        <v>3081.13</v>
      </c>
      <c r="D32" s="119">
        <v>1348.55</v>
      </c>
      <c r="E32" s="119">
        <v>4429.68</v>
      </c>
      <c r="F32" s="128"/>
      <c r="G32" s="118">
        <v>41821</v>
      </c>
      <c r="H32" s="119">
        <v>282183.82</v>
      </c>
      <c r="I32" s="119">
        <v>7199.4</v>
      </c>
      <c r="J32" s="117">
        <v>470.31</v>
      </c>
      <c r="K32" s="119">
        <v>7669.71</v>
      </c>
    </row>
    <row r="33" spans="1:11" ht="13.5" thickBot="1">
      <c r="A33" s="118">
        <v>41852</v>
      </c>
      <c r="B33" s="119">
        <v>806048.13</v>
      </c>
      <c r="C33" s="119">
        <v>3086.26</v>
      </c>
      <c r="D33" s="119">
        <v>1343.41</v>
      </c>
      <c r="E33" s="119">
        <v>4429.68</v>
      </c>
      <c r="F33" s="128"/>
      <c r="G33" s="118">
        <v>41852</v>
      </c>
      <c r="H33" s="119">
        <v>274984.42</v>
      </c>
      <c r="I33" s="119">
        <v>7211.4</v>
      </c>
      <c r="J33" s="117">
        <v>458.31</v>
      </c>
      <c r="K33" s="119">
        <v>7669.71</v>
      </c>
    </row>
    <row r="34" spans="1:11" ht="13.5" thickBot="1">
      <c r="A34" s="118">
        <v>41883</v>
      </c>
      <c r="B34" s="119">
        <v>802961.87</v>
      </c>
      <c r="C34" s="119">
        <v>3091.41</v>
      </c>
      <c r="D34" s="119">
        <v>1338.27</v>
      </c>
      <c r="E34" s="119">
        <v>4429.68</v>
      </c>
      <c r="F34" s="128"/>
      <c r="G34" s="118">
        <v>41883</v>
      </c>
      <c r="H34" s="119">
        <v>267773.01</v>
      </c>
      <c r="I34" s="119">
        <v>7223.42</v>
      </c>
      <c r="J34" s="117">
        <v>446.29</v>
      </c>
      <c r="K34" s="119">
        <v>7669.71</v>
      </c>
    </row>
    <row r="35" spans="1:11" ht="13.5" thickBot="1">
      <c r="A35" s="118">
        <v>41913</v>
      </c>
      <c r="B35" s="119">
        <v>799870.46</v>
      </c>
      <c r="C35" s="119">
        <v>3096.56</v>
      </c>
      <c r="D35" s="119">
        <v>1333.12</v>
      </c>
      <c r="E35" s="119">
        <v>4429.68</v>
      </c>
      <c r="F35" s="128"/>
      <c r="G35" s="118">
        <v>41913</v>
      </c>
      <c r="H35" s="119">
        <v>260549.59</v>
      </c>
      <c r="I35" s="119">
        <v>7235.46</v>
      </c>
      <c r="J35" s="117">
        <v>434.25</v>
      </c>
      <c r="K35" s="119">
        <v>7669.71</v>
      </c>
    </row>
    <row r="36" spans="1:11" ht="13.5" thickBot="1">
      <c r="A36" s="118">
        <v>41944</v>
      </c>
      <c r="B36" s="119">
        <v>796773.9</v>
      </c>
      <c r="C36" s="119">
        <v>3101.72</v>
      </c>
      <c r="D36" s="119">
        <v>1327.96</v>
      </c>
      <c r="E36" s="119">
        <v>4429.68</v>
      </c>
      <c r="F36" s="128"/>
      <c r="G36" s="118">
        <v>41944</v>
      </c>
      <c r="H36" s="119">
        <v>253314.13</v>
      </c>
      <c r="I36" s="119">
        <v>7247.52</v>
      </c>
      <c r="J36" s="117">
        <v>422.19</v>
      </c>
      <c r="K36" s="119">
        <v>7669.71</v>
      </c>
    </row>
    <row r="37" spans="1:11" ht="13.5" thickBot="1">
      <c r="A37" s="118">
        <v>41974</v>
      </c>
      <c r="B37" s="119">
        <v>793672.18</v>
      </c>
      <c r="C37" s="119">
        <v>3106.89</v>
      </c>
      <c r="D37" s="119">
        <v>1322.79</v>
      </c>
      <c r="E37" s="119">
        <v>4429.68</v>
      </c>
      <c r="F37" s="128"/>
      <c r="G37" s="118">
        <v>41974</v>
      </c>
      <c r="H37" s="119">
        <v>246066.61</v>
      </c>
      <c r="I37" s="119">
        <v>7259.6</v>
      </c>
      <c r="J37" s="117">
        <v>410.11</v>
      </c>
      <c r="K37" s="119">
        <v>7669.71</v>
      </c>
    </row>
    <row r="38" spans="1:11" ht="13.5" thickBot="1">
      <c r="A38" s="118">
        <v>42005</v>
      </c>
      <c r="B38" s="119">
        <v>790565.29</v>
      </c>
      <c r="C38" s="119">
        <v>3112.07</v>
      </c>
      <c r="D38" s="119">
        <v>1317.61</v>
      </c>
      <c r="E38" s="119">
        <v>4429.68</v>
      </c>
      <c r="F38" s="128"/>
      <c r="G38" s="118">
        <v>42005</v>
      </c>
      <c r="H38" s="119">
        <v>238807.01</v>
      </c>
      <c r="I38" s="119">
        <v>7271.7</v>
      </c>
      <c r="J38" s="117">
        <v>398.01</v>
      </c>
      <c r="K38" s="119">
        <v>7669.71</v>
      </c>
    </row>
    <row r="39" spans="1:11" ht="13.5" thickBot="1">
      <c r="A39" s="118">
        <v>42036</v>
      </c>
      <c r="B39" s="119">
        <v>787453.22</v>
      </c>
      <c r="C39" s="119">
        <v>3117.25</v>
      </c>
      <c r="D39" s="119">
        <v>1312.42</v>
      </c>
      <c r="E39" s="119">
        <v>4429.68</v>
      </c>
      <c r="F39" s="128"/>
      <c r="G39" s="118">
        <v>42036</v>
      </c>
      <c r="H39" s="119">
        <v>231535.32</v>
      </c>
      <c r="I39" s="119">
        <v>7283.82</v>
      </c>
      <c r="J39" s="117">
        <v>385.89</v>
      </c>
      <c r="K39" s="119">
        <v>7669.71</v>
      </c>
    </row>
    <row r="40" spans="1:11" ht="13.5" thickBot="1">
      <c r="A40" s="118">
        <v>42064</v>
      </c>
      <c r="B40" s="119">
        <v>784335.97</v>
      </c>
      <c r="C40" s="119">
        <v>3122.45</v>
      </c>
      <c r="D40" s="119">
        <v>1307.23</v>
      </c>
      <c r="E40" s="119">
        <v>4429.68</v>
      </c>
      <c r="F40" s="128"/>
      <c r="G40" s="118">
        <v>42064</v>
      </c>
      <c r="H40" s="119">
        <v>224251.5</v>
      </c>
      <c r="I40" s="119">
        <v>7295.96</v>
      </c>
      <c r="J40" s="117">
        <v>373.75</v>
      </c>
      <c r="K40" s="119">
        <v>7669.71</v>
      </c>
    </row>
    <row r="41" spans="1:11" ht="13.5" thickBot="1">
      <c r="A41" s="118">
        <v>42095</v>
      </c>
      <c r="B41" s="119">
        <v>781213.52</v>
      </c>
      <c r="C41" s="119">
        <v>3127.65</v>
      </c>
      <c r="D41" s="119">
        <v>1302.02</v>
      </c>
      <c r="E41" s="119">
        <v>4429.68</v>
      </c>
      <c r="F41" s="128"/>
      <c r="G41" s="118">
        <v>42095</v>
      </c>
      <c r="H41" s="119">
        <v>216955.54</v>
      </c>
      <c r="I41" s="119">
        <v>7308.12</v>
      </c>
      <c r="J41" s="117">
        <v>361.59</v>
      </c>
      <c r="K41" s="119">
        <v>7669.71</v>
      </c>
    </row>
    <row r="42" spans="1:11" ht="13.5" thickBot="1">
      <c r="A42" s="118">
        <v>42125</v>
      </c>
      <c r="B42" s="119">
        <v>778085.87</v>
      </c>
      <c r="C42" s="119">
        <v>3132.87</v>
      </c>
      <c r="D42" s="119">
        <v>1296.81</v>
      </c>
      <c r="E42" s="119">
        <v>4429.68</v>
      </c>
      <c r="F42" s="128"/>
      <c r="G42" s="118">
        <v>42125</v>
      </c>
      <c r="H42" s="119">
        <v>209647.42</v>
      </c>
      <c r="I42" s="119">
        <v>7320.3</v>
      </c>
      <c r="J42" s="117">
        <v>349.41</v>
      </c>
      <c r="K42" s="119">
        <v>7669.71</v>
      </c>
    </row>
    <row r="43" spans="1:11" ht="13.5" thickBot="1">
      <c r="A43" s="118">
        <v>42156</v>
      </c>
      <c r="B43" s="119">
        <v>774953</v>
      </c>
      <c r="C43" s="119">
        <v>3138.09</v>
      </c>
      <c r="D43" s="119">
        <v>1291.59</v>
      </c>
      <c r="E43" s="119">
        <v>4429.68</v>
      </c>
      <c r="F43" s="128"/>
      <c r="G43" s="118">
        <v>42156</v>
      </c>
      <c r="H43" s="119">
        <v>202327.13</v>
      </c>
      <c r="I43" s="119">
        <v>7332.5</v>
      </c>
      <c r="J43" s="117">
        <v>337.21</v>
      </c>
      <c r="K43" s="119">
        <v>7669.71</v>
      </c>
    </row>
    <row r="44" spans="1:11" ht="13.5" thickBot="1">
      <c r="A44" s="118">
        <v>42186</v>
      </c>
      <c r="B44" s="119">
        <v>771814.91</v>
      </c>
      <c r="C44" s="119">
        <v>3143.32</v>
      </c>
      <c r="D44" s="119">
        <v>1286.36</v>
      </c>
      <c r="E44" s="119">
        <v>4429.68</v>
      </c>
      <c r="F44" s="128"/>
      <c r="G44" s="118">
        <v>42186</v>
      </c>
      <c r="H44" s="119">
        <v>194994.63</v>
      </c>
      <c r="I44" s="119">
        <v>7344.72</v>
      </c>
      <c r="J44" s="117">
        <v>324.99</v>
      </c>
      <c r="K44" s="119">
        <v>7669.71</v>
      </c>
    </row>
    <row r="45" spans="1:11" ht="13.5" thickBot="1">
      <c r="A45" s="118">
        <v>42217</v>
      </c>
      <c r="B45" s="119">
        <v>768671.59</v>
      </c>
      <c r="C45" s="119">
        <v>3148.56</v>
      </c>
      <c r="D45" s="119">
        <v>1281.12</v>
      </c>
      <c r="E45" s="119">
        <v>4429.68</v>
      </c>
      <c r="F45" s="128"/>
      <c r="G45" s="118">
        <v>42217</v>
      </c>
      <c r="H45" s="119">
        <v>187649.91</v>
      </c>
      <c r="I45" s="119">
        <v>7356.96</v>
      </c>
      <c r="J45" s="117">
        <v>312.75</v>
      </c>
      <c r="K45" s="119">
        <v>7669.71</v>
      </c>
    </row>
    <row r="46" spans="1:11" ht="13.5" thickBot="1">
      <c r="A46" s="118">
        <v>42248</v>
      </c>
      <c r="B46" s="119">
        <v>765523.04</v>
      </c>
      <c r="C46" s="119">
        <v>3153.8</v>
      </c>
      <c r="D46" s="119">
        <v>1275.87</v>
      </c>
      <c r="E46" s="119">
        <v>4429.68</v>
      </c>
      <c r="F46" s="128"/>
      <c r="G46" s="118">
        <v>42248</v>
      </c>
      <c r="H46" s="119">
        <v>180292.95</v>
      </c>
      <c r="I46" s="119">
        <v>7369.22</v>
      </c>
      <c r="J46" s="117">
        <v>300.49</v>
      </c>
      <c r="K46" s="119">
        <v>7669.71</v>
      </c>
    </row>
    <row r="47" spans="1:11" ht="13.5" thickBot="1">
      <c r="A47" s="118">
        <v>42278</v>
      </c>
      <c r="B47" s="119">
        <v>762369.23</v>
      </c>
      <c r="C47" s="119">
        <v>3159.06</v>
      </c>
      <c r="D47" s="119">
        <v>1270.62</v>
      </c>
      <c r="E47" s="119">
        <v>4429.68</v>
      </c>
      <c r="F47" s="128"/>
      <c r="G47" s="118">
        <v>42278</v>
      </c>
      <c r="H47" s="119">
        <v>172923.73</v>
      </c>
      <c r="I47" s="119">
        <v>7381.5</v>
      </c>
      <c r="J47" s="117">
        <v>288.21</v>
      </c>
      <c r="K47" s="119">
        <v>7669.71</v>
      </c>
    </row>
    <row r="48" spans="1:11" ht="13.5" thickBot="1">
      <c r="A48" s="118">
        <v>42309</v>
      </c>
      <c r="B48" s="119">
        <v>759210.17</v>
      </c>
      <c r="C48" s="119">
        <v>3164.33</v>
      </c>
      <c r="D48" s="119">
        <v>1265.35</v>
      </c>
      <c r="E48" s="119">
        <v>4429.68</v>
      </c>
      <c r="F48" s="128"/>
      <c r="G48" s="118">
        <v>42309</v>
      </c>
      <c r="H48" s="119">
        <v>165542.23</v>
      </c>
      <c r="I48" s="119">
        <v>7393.81</v>
      </c>
      <c r="J48" s="117">
        <v>275.9</v>
      </c>
      <c r="K48" s="119">
        <v>7669.71</v>
      </c>
    </row>
    <row r="49" spans="1:11" ht="13.5" thickBot="1">
      <c r="A49" s="118">
        <v>42339</v>
      </c>
      <c r="B49" s="119">
        <v>756045.85</v>
      </c>
      <c r="C49" s="119">
        <v>3169.6</v>
      </c>
      <c r="D49" s="119">
        <v>1260.08</v>
      </c>
      <c r="E49" s="119">
        <v>4429.68</v>
      </c>
      <c r="F49" s="128"/>
      <c r="G49" s="118">
        <v>42339</v>
      </c>
      <c r="H49" s="119">
        <v>158148.42</v>
      </c>
      <c r="I49" s="119">
        <v>7406.13</v>
      </c>
      <c r="J49" s="117">
        <v>263.58</v>
      </c>
      <c r="K49" s="119">
        <v>7669.71</v>
      </c>
    </row>
    <row r="50" spans="1:11" ht="13.5" thickBot="1">
      <c r="A50" s="118">
        <v>42370</v>
      </c>
      <c r="B50" s="119">
        <v>752876.25</v>
      </c>
      <c r="C50" s="119">
        <v>3174.88</v>
      </c>
      <c r="D50" s="119">
        <v>1254.79</v>
      </c>
      <c r="E50" s="119">
        <v>4429.68</v>
      </c>
      <c r="F50" s="128"/>
      <c r="G50" s="118">
        <v>42370</v>
      </c>
      <c r="H50" s="119">
        <v>150742.29</v>
      </c>
      <c r="I50" s="119">
        <v>7418.47</v>
      </c>
      <c r="J50" s="117">
        <v>251.24</v>
      </c>
      <c r="K50" s="119">
        <v>7669.71</v>
      </c>
    </row>
    <row r="51" spans="1:11" ht="13.5" thickBot="1">
      <c r="A51" s="118">
        <v>42401</v>
      </c>
      <c r="B51" s="119">
        <v>749701.36</v>
      </c>
      <c r="C51" s="119">
        <v>3180.17</v>
      </c>
      <c r="D51" s="119">
        <v>1249.5</v>
      </c>
      <c r="E51" s="119">
        <v>4429.68</v>
      </c>
      <c r="F51" s="128"/>
      <c r="G51" s="118">
        <v>42401</v>
      </c>
      <c r="H51" s="119">
        <v>143323.82</v>
      </c>
      <c r="I51" s="119">
        <v>7430.84</v>
      </c>
      <c r="J51" s="117">
        <v>238.87</v>
      </c>
      <c r="K51" s="119">
        <v>7669.71</v>
      </c>
    </row>
    <row r="52" spans="1:11" ht="13.5" thickBot="1">
      <c r="A52" s="118">
        <v>42430</v>
      </c>
      <c r="B52" s="119">
        <v>746521.19</v>
      </c>
      <c r="C52" s="119">
        <v>3185.47</v>
      </c>
      <c r="D52" s="119">
        <v>1244.2</v>
      </c>
      <c r="E52" s="119">
        <v>4429.68</v>
      </c>
      <c r="F52" s="128"/>
      <c r="G52" s="118">
        <v>42430</v>
      </c>
      <c r="H52" s="119">
        <v>135892.98</v>
      </c>
      <c r="I52" s="119">
        <v>7443.22</v>
      </c>
      <c r="J52" s="117">
        <v>226.49</v>
      </c>
      <c r="K52" s="119">
        <v>7669.71</v>
      </c>
    </row>
    <row r="53" spans="1:11" ht="13.5" thickBot="1">
      <c r="A53" s="118">
        <v>42461</v>
      </c>
      <c r="B53" s="119">
        <v>743335.71</v>
      </c>
      <c r="C53" s="119">
        <v>3190.78</v>
      </c>
      <c r="D53" s="119">
        <v>1238.89</v>
      </c>
      <c r="E53" s="119">
        <v>4429.68</v>
      </c>
      <c r="F53" s="128"/>
      <c r="G53" s="118">
        <v>42461</v>
      </c>
      <c r="H53" s="119">
        <v>128449.76</v>
      </c>
      <c r="I53" s="119">
        <v>7455.63</v>
      </c>
      <c r="J53" s="117">
        <v>214.08</v>
      </c>
      <c r="K53" s="119">
        <v>7669.71</v>
      </c>
    </row>
    <row r="54" spans="1:11" ht="13.5" thickBot="1">
      <c r="A54" s="118">
        <v>42491</v>
      </c>
      <c r="B54" s="119">
        <v>740144.93</v>
      </c>
      <c r="C54" s="119">
        <v>3196.1</v>
      </c>
      <c r="D54" s="119">
        <v>1233.57</v>
      </c>
      <c r="E54" s="119">
        <v>4429.68</v>
      </c>
      <c r="F54" s="128"/>
      <c r="G54" s="118">
        <v>42491</v>
      </c>
      <c r="H54" s="119">
        <v>120994.13</v>
      </c>
      <c r="I54" s="119">
        <v>7468.05</v>
      </c>
      <c r="J54" s="117">
        <v>201.66</v>
      </c>
      <c r="K54" s="119">
        <v>7669.71</v>
      </c>
    </row>
    <row r="55" spans="1:11" ht="13.5" thickBot="1">
      <c r="A55" s="118">
        <v>42522</v>
      </c>
      <c r="B55" s="119">
        <v>736948.83</v>
      </c>
      <c r="C55" s="119">
        <v>3201.43</v>
      </c>
      <c r="D55" s="119">
        <v>1228.25</v>
      </c>
      <c r="E55" s="119">
        <v>4429.68</v>
      </c>
      <c r="F55" s="128"/>
      <c r="G55" s="118">
        <v>42522</v>
      </c>
      <c r="H55" s="119">
        <v>113526.08</v>
      </c>
      <c r="I55" s="119">
        <v>7480.5</v>
      </c>
      <c r="J55" s="117">
        <v>189.21</v>
      </c>
      <c r="K55" s="119">
        <v>7669.71</v>
      </c>
    </row>
    <row r="56" spans="1:11" ht="13.5" thickBot="1">
      <c r="A56" s="118">
        <v>42552</v>
      </c>
      <c r="B56" s="119">
        <v>733747.4</v>
      </c>
      <c r="C56" s="119">
        <v>3206.76</v>
      </c>
      <c r="D56" s="119">
        <v>1222.91</v>
      </c>
      <c r="E56" s="119">
        <v>4429.68</v>
      </c>
      <c r="F56" s="128"/>
      <c r="G56" s="118">
        <v>42552</v>
      </c>
      <c r="H56" s="119">
        <v>106045.58</v>
      </c>
      <c r="I56" s="119">
        <v>7492.97</v>
      </c>
      <c r="J56" s="117">
        <v>176.74</v>
      </c>
      <c r="K56" s="119">
        <v>7669.71</v>
      </c>
    </row>
    <row r="57" spans="1:11" ht="13.5" thickBot="1">
      <c r="A57" s="118">
        <v>42583</v>
      </c>
      <c r="B57" s="119">
        <v>730540.64</v>
      </c>
      <c r="C57" s="119">
        <v>3212.11</v>
      </c>
      <c r="D57" s="119">
        <v>1217.57</v>
      </c>
      <c r="E57" s="119">
        <v>4429.68</v>
      </c>
      <c r="F57" s="128"/>
      <c r="G57" s="118">
        <v>42583</v>
      </c>
      <c r="H57" s="119">
        <v>98552.61</v>
      </c>
      <c r="I57" s="119">
        <v>7505.46</v>
      </c>
      <c r="J57" s="117">
        <v>164.25</v>
      </c>
      <c r="K57" s="119">
        <v>7669.71</v>
      </c>
    </row>
    <row r="58" spans="1:11" ht="13.5" thickBot="1">
      <c r="A58" s="118">
        <v>42614</v>
      </c>
      <c r="B58" s="119">
        <v>727328.53</v>
      </c>
      <c r="C58" s="119">
        <v>3217.46</v>
      </c>
      <c r="D58" s="119">
        <v>1212.21</v>
      </c>
      <c r="E58" s="119">
        <v>4429.68</v>
      </c>
      <c r="F58" s="128"/>
      <c r="G58" s="118">
        <v>42614</v>
      </c>
      <c r="H58" s="119">
        <v>91047.16</v>
      </c>
      <c r="I58" s="119">
        <v>7517.96</v>
      </c>
      <c r="J58" s="117">
        <v>151.75</v>
      </c>
      <c r="K58" s="119">
        <v>7669.71</v>
      </c>
    </row>
    <row r="59" spans="1:11" ht="13.5" thickBot="1">
      <c r="A59" s="118">
        <v>42644</v>
      </c>
      <c r="B59" s="119">
        <v>724111.07</v>
      </c>
      <c r="C59" s="119">
        <v>3222.82</v>
      </c>
      <c r="D59" s="119">
        <v>1206.85</v>
      </c>
      <c r="E59" s="119">
        <v>4429.68</v>
      </c>
      <c r="F59" s="128"/>
      <c r="G59" s="118">
        <v>42644</v>
      </c>
      <c r="H59" s="119">
        <v>83529.2</v>
      </c>
      <c r="I59" s="119">
        <v>7530.49</v>
      </c>
      <c r="J59" s="117">
        <v>139.22</v>
      </c>
      <c r="K59" s="119">
        <v>7669.71</v>
      </c>
    </row>
    <row r="60" spans="1:11" ht="13.5" thickBot="1">
      <c r="A60" s="118">
        <v>42675</v>
      </c>
      <c r="B60" s="119">
        <v>720888.24</v>
      </c>
      <c r="C60" s="119">
        <v>3228.2</v>
      </c>
      <c r="D60" s="119">
        <v>1201.48</v>
      </c>
      <c r="E60" s="119">
        <v>4429.68</v>
      </c>
      <c r="F60" s="128"/>
      <c r="G60" s="118">
        <v>42675</v>
      </c>
      <c r="H60" s="119">
        <v>75998.7</v>
      </c>
      <c r="I60" s="119">
        <v>7543.05</v>
      </c>
      <c r="J60" s="117">
        <v>126.66</v>
      </c>
      <c r="K60" s="119">
        <v>7669.71</v>
      </c>
    </row>
    <row r="61" spans="1:11" ht="13.5" thickBot="1">
      <c r="A61" s="118">
        <v>42705</v>
      </c>
      <c r="B61" s="119">
        <v>717660.05</v>
      </c>
      <c r="C61" s="119">
        <v>3233.58</v>
      </c>
      <c r="D61" s="119">
        <v>1196.1</v>
      </c>
      <c r="E61" s="119">
        <v>4429.68</v>
      </c>
      <c r="F61" s="128"/>
      <c r="G61" s="118">
        <v>42705</v>
      </c>
      <c r="H61" s="119">
        <v>68455.66</v>
      </c>
      <c r="I61" s="119">
        <v>7555.62</v>
      </c>
      <c r="J61" s="117">
        <v>114.09</v>
      </c>
      <c r="K61" s="119">
        <v>7669.71</v>
      </c>
    </row>
    <row r="62" spans="1:11" ht="13.5" thickBot="1">
      <c r="A62" s="118">
        <v>42736</v>
      </c>
      <c r="B62" s="119">
        <v>714426.47</v>
      </c>
      <c r="C62" s="119">
        <v>3238.97</v>
      </c>
      <c r="D62" s="119">
        <v>1190.71</v>
      </c>
      <c r="E62" s="119">
        <v>4429.68</v>
      </c>
      <c r="F62" s="128"/>
      <c r="G62" s="118">
        <v>42736</v>
      </c>
      <c r="H62" s="119">
        <v>60900.04</v>
      </c>
      <c r="I62" s="119">
        <v>7568.21</v>
      </c>
      <c r="J62" s="117">
        <v>101.5</v>
      </c>
      <c r="K62" s="119">
        <v>7669.71</v>
      </c>
    </row>
    <row r="63" spans="1:11" ht="13.5" thickBot="1">
      <c r="A63" s="118">
        <v>42767</v>
      </c>
      <c r="B63" s="119">
        <v>711187.5</v>
      </c>
      <c r="C63" s="119">
        <v>3244.36</v>
      </c>
      <c r="D63" s="119">
        <v>1185.31</v>
      </c>
      <c r="E63" s="119">
        <v>4429.68</v>
      </c>
      <c r="F63" s="128"/>
      <c r="G63" s="118">
        <v>42767</v>
      </c>
      <c r="H63" s="119">
        <v>53331.83</v>
      </c>
      <c r="I63" s="119">
        <v>7580.82</v>
      </c>
      <c r="J63" s="117">
        <v>88.89</v>
      </c>
      <c r="K63" s="119">
        <v>7669.71</v>
      </c>
    </row>
    <row r="64" spans="1:11" ht="13.5" thickBot="1">
      <c r="A64" s="118">
        <v>42795</v>
      </c>
      <c r="B64" s="119">
        <v>707943.14</v>
      </c>
      <c r="C64" s="119">
        <v>3249.77</v>
      </c>
      <c r="D64" s="119">
        <v>1179.91</v>
      </c>
      <c r="E64" s="119">
        <v>4429.68</v>
      </c>
      <c r="F64" s="128"/>
      <c r="G64" s="118">
        <v>42795</v>
      </c>
      <c r="H64" s="119">
        <v>45751.01</v>
      </c>
      <c r="I64" s="119">
        <v>7593.46</v>
      </c>
      <c r="J64" s="117">
        <v>76.25</v>
      </c>
      <c r="K64" s="119">
        <v>7669.71</v>
      </c>
    </row>
    <row r="65" spans="1:11" ht="13.5" thickBot="1">
      <c r="A65" s="118">
        <v>42826</v>
      </c>
      <c r="B65" s="119">
        <v>704693.37</v>
      </c>
      <c r="C65" s="119">
        <v>3255.19</v>
      </c>
      <c r="D65" s="119">
        <v>1174.49</v>
      </c>
      <c r="E65" s="119">
        <v>4429.68</v>
      </c>
      <c r="F65" s="128"/>
      <c r="G65" s="118">
        <v>42826</v>
      </c>
      <c r="H65" s="119">
        <v>38157.55</v>
      </c>
      <c r="I65" s="119">
        <v>7606.11</v>
      </c>
      <c r="J65" s="117">
        <v>63.6</v>
      </c>
      <c r="K65" s="119">
        <v>7669.71</v>
      </c>
    </row>
    <row r="66" spans="1:11" ht="13.5" thickBot="1">
      <c r="A66" s="118">
        <v>42856</v>
      </c>
      <c r="B66" s="119">
        <v>701438.18</v>
      </c>
      <c r="C66" s="119">
        <v>3260.61</v>
      </c>
      <c r="D66" s="119">
        <v>1169.06</v>
      </c>
      <c r="E66" s="119">
        <v>4429.68</v>
      </c>
      <c r="F66" s="128"/>
      <c r="G66" s="118">
        <v>42856</v>
      </c>
      <c r="H66" s="119">
        <v>30551.43</v>
      </c>
      <c r="I66" s="119">
        <v>7618.79</v>
      </c>
      <c r="J66" s="117">
        <v>50.92</v>
      </c>
      <c r="K66" s="119">
        <v>7669.71</v>
      </c>
    </row>
    <row r="67" spans="1:11" ht="13.5" thickBot="1">
      <c r="A67" s="118">
        <v>42887</v>
      </c>
      <c r="B67" s="119">
        <v>698177.57</v>
      </c>
      <c r="C67" s="119">
        <v>3266.05</v>
      </c>
      <c r="D67" s="119">
        <v>1163.63</v>
      </c>
      <c r="E67" s="119">
        <v>4429.68</v>
      </c>
      <c r="F67" s="128"/>
      <c r="G67" s="118">
        <v>42887</v>
      </c>
      <c r="H67" s="119">
        <v>22932.64</v>
      </c>
      <c r="I67" s="119">
        <v>7631.49</v>
      </c>
      <c r="J67" s="117">
        <v>38.22</v>
      </c>
      <c r="K67" s="119">
        <v>7669.71</v>
      </c>
    </row>
    <row r="68" spans="1:11" ht="13.5" thickBot="1">
      <c r="A68" s="118">
        <v>42917</v>
      </c>
      <c r="B68" s="119">
        <v>694911.52</v>
      </c>
      <c r="C68" s="119">
        <v>3271.49</v>
      </c>
      <c r="D68" s="119">
        <v>1158.19</v>
      </c>
      <c r="E68" s="119">
        <v>4429.68</v>
      </c>
      <c r="F68" s="128"/>
      <c r="G68" s="118">
        <v>42917</v>
      </c>
      <c r="H68" s="119">
        <v>15301.16</v>
      </c>
      <c r="I68" s="119">
        <v>7644.21</v>
      </c>
      <c r="J68" s="117">
        <v>25.5</v>
      </c>
      <c r="K68" s="119">
        <v>7669.71</v>
      </c>
    </row>
    <row r="69" spans="1:11" ht="13.5" thickBot="1">
      <c r="A69" s="118">
        <v>42948</v>
      </c>
      <c r="B69" s="119">
        <v>691640.03</v>
      </c>
      <c r="C69" s="119">
        <v>3276.94</v>
      </c>
      <c r="D69" s="119">
        <v>1152.73</v>
      </c>
      <c r="E69" s="119">
        <v>4429.68</v>
      </c>
      <c r="F69" s="128"/>
      <c r="G69" s="118">
        <v>42948</v>
      </c>
      <c r="H69" s="119">
        <v>7656.95</v>
      </c>
      <c r="I69" s="119">
        <v>7656.95</v>
      </c>
      <c r="J69" s="117">
        <v>12.76</v>
      </c>
      <c r="K69" s="119">
        <v>7669.71</v>
      </c>
    </row>
    <row r="70" spans="1:11" ht="13.5" thickBot="1">
      <c r="A70" s="118">
        <v>42979</v>
      </c>
      <c r="B70" s="119">
        <v>688363.09</v>
      </c>
      <c r="C70" s="119">
        <v>3282.4</v>
      </c>
      <c r="D70" s="119">
        <v>1147.27</v>
      </c>
      <c r="E70" s="119">
        <v>4429.68</v>
      </c>
      <c r="F70" s="128"/>
      <c r="G70" s="120" t="s">
        <v>528</v>
      </c>
      <c r="H70" s="117"/>
      <c r="I70" s="121">
        <v>437575</v>
      </c>
      <c r="J70" s="121">
        <v>22607.58</v>
      </c>
      <c r="K70" s="121">
        <v>460182.58</v>
      </c>
    </row>
    <row r="71" spans="1:6" ht="13.5" thickBot="1">
      <c r="A71" s="118">
        <v>43009</v>
      </c>
      <c r="B71" s="119">
        <v>685080.68</v>
      </c>
      <c r="C71" s="119">
        <v>3287.88</v>
      </c>
      <c r="D71" s="119">
        <v>1141.8</v>
      </c>
      <c r="E71" s="119">
        <v>4429.68</v>
      </c>
      <c r="F71" s="128"/>
    </row>
    <row r="72" spans="1:6" ht="13.5" thickBot="1">
      <c r="A72" s="118">
        <v>43040</v>
      </c>
      <c r="B72" s="119">
        <v>681792.81</v>
      </c>
      <c r="C72" s="119">
        <v>3293.36</v>
      </c>
      <c r="D72" s="119">
        <v>1136.32</v>
      </c>
      <c r="E72" s="119">
        <v>4429.68</v>
      </c>
      <c r="F72" s="128"/>
    </row>
    <row r="73" spans="1:6" ht="13.5" thickBot="1">
      <c r="A73" s="118">
        <v>43070</v>
      </c>
      <c r="B73" s="119">
        <v>678499.45</v>
      </c>
      <c r="C73" s="119">
        <v>3298.84</v>
      </c>
      <c r="D73" s="119">
        <v>1130.83</v>
      </c>
      <c r="E73" s="119">
        <v>4429.68</v>
      </c>
      <c r="F73" s="128"/>
    </row>
    <row r="74" spans="1:6" ht="13.5" thickBot="1">
      <c r="A74" s="118">
        <v>43101</v>
      </c>
      <c r="B74" s="119">
        <v>675200.61</v>
      </c>
      <c r="C74" s="119">
        <v>3304.34</v>
      </c>
      <c r="D74" s="119">
        <v>1125.33</v>
      </c>
      <c r="E74" s="119">
        <v>4429.68</v>
      </c>
      <c r="F74" s="128"/>
    </row>
    <row r="75" spans="1:6" ht="13.5" thickBot="1">
      <c r="A75" s="118">
        <v>43132</v>
      </c>
      <c r="B75" s="119">
        <v>671896.27</v>
      </c>
      <c r="C75" s="119">
        <v>3309.85</v>
      </c>
      <c r="D75" s="119">
        <v>1119.83</v>
      </c>
      <c r="E75" s="119">
        <v>4429.68</v>
      </c>
      <c r="F75" s="128"/>
    </row>
    <row r="76" spans="1:6" ht="13.5" thickBot="1">
      <c r="A76" s="118">
        <v>43160</v>
      </c>
      <c r="B76" s="119">
        <v>668586.42</v>
      </c>
      <c r="C76" s="119">
        <v>3315.37</v>
      </c>
      <c r="D76" s="119">
        <v>1114.31</v>
      </c>
      <c r="E76" s="119">
        <v>4429.68</v>
      </c>
      <c r="F76" s="128"/>
    </row>
    <row r="77" spans="1:6" ht="13.5" thickBot="1">
      <c r="A77" s="118">
        <v>43191</v>
      </c>
      <c r="B77" s="119">
        <v>665271.05</v>
      </c>
      <c r="C77" s="119">
        <v>3320.89</v>
      </c>
      <c r="D77" s="119">
        <v>1108.79</v>
      </c>
      <c r="E77" s="119">
        <v>4429.68</v>
      </c>
      <c r="F77" s="128"/>
    </row>
    <row r="78" spans="1:6" ht="13.5" thickBot="1">
      <c r="A78" s="118">
        <v>43221</v>
      </c>
      <c r="B78" s="119">
        <v>661950.16</v>
      </c>
      <c r="C78" s="119">
        <v>3326.43</v>
      </c>
      <c r="D78" s="119">
        <v>1103.25</v>
      </c>
      <c r="E78" s="119">
        <v>4429.68</v>
      </c>
      <c r="F78" s="128"/>
    </row>
    <row r="79" spans="1:6" ht="13.5" thickBot="1">
      <c r="A79" s="118">
        <v>43252</v>
      </c>
      <c r="B79" s="119">
        <v>658623.74</v>
      </c>
      <c r="C79" s="119">
        <v>3331.97</v>
      </c>
      <c r="D79" s="119">
        <v>1097.71</v>
      </c>
      <c r="E79" s="119">
        <v>4429.68</v>
      </c>
      <c r="F79" s="128"/>
    </row>
    <row r="80" spans="1:6" ht="13.5" thickBot="1">
      <c r="A80" s="118">
        <v>43282</v>
      </c>
      <c r="B80" s="119">
        <v>655291.77</v>
      </c>
      <c r="C80" s="119">
        <v>3337.52</v>
      </c>
      <c r="D80" s="119">
        <v>1092.15</v>
      </c>
      <c r="E80" s="119">
        <v>4429.68</v>
      </c>
      <c r="F80" s="128"/>
    </row>
    <row r="81" spans="1:6" ht="13.5" thickBot="1">
      <c r="A81" s="118">
        <v>43313</v>
      </c>
      <c r="B81" s="119">
        <v>651954.24</v>
      </c>
      <c r="C81" s="119">
        <v>3343.09</v>
      </c>
      <c r="D81" s="119">
        <v>1086.59</v>
      </c>
      <c r="E81" s="119">
        <v>4429.68</v>
      </c>
      <c r="F81" s="128"/>
    </row>
    <row r="82" spans="1:6" ht="13.5" thickBot="1">
      <c r="A82" s="118">
        <v>43344</v>
      </c>
      <c r="B82" s="119">
        <v>648611.16</v>
      </c>
      <c r="C82" s="119">
        <v>3348.66</v>
      </c>
      <c r="D82" s="119">
        <v>1081.02</v>
      </c>
      <c r="E82" s="119">
        <v>4429.68</v>
      </c>
      <c r="F82" s="128"/>
    </row>
    <row r="83" spans="1:6" ht="13.5" thickBot="1">
      <c r="A83" s="118">
        <v>43374</v>
      </c>
      <c r="B83" s="119">
        <v>645262.5</v>
      </c>
      <c r="C83" s="119">
        <v>3354.24</v>
      </c>
      <c r="D83" s="119">
        <v>1075.44</v>
      </c>
      <c r="E83" s="119">
        <v>4429.68</v>
      </c>
      <c r="F83" s="128"/>
    </row>
    <row r="84" spans="1:6" ht="13.5" thickBot="1">
      <c r="A84" s="118">
        <v>43405</v>
      </c>
      <c r="B84" s="119">
        <v>641908.26</v>
      </c>
      <c r="C84" s="119">
        <v>3359.83</v>
      </c>
      <c r="D84" s="119">
        <v>1069.85</v>
      </c>
      <c r="E84" s="119">
        <v>4429.68</v>
      </c>
      <c r="F84" s="128"/>
    </row>
    <row r="85" spans="1:6" ht="13.5" thickBot="1">
      <c r="A85" s="118">
        <v>43435</v>
      </c>
      <c r="B85" s="119">
        <v>638548.43</v>
      </c>
      <c r="C85" s="119">
        <v>3365.43</v>
      </c>
      <c r="D85" s="119">
        <v>1064.25</v>
      </c>
      <c r="E85" s="119">
        <v>4429.68</v>
      </c>
      <c r="F85" s="128"/>
    </row>
    <row r="86" spans="1:6" ht="13.5" thickBot="1">
      <c r="A86" s="118">
        <v>43466</v>
      </c>
      <c r="B86" s="119">
        <v>635183</v>
      </c>
      <c r="C86" s="119">
        <v>3371.04</v>
      </c>
      <c r="D86" s="119">
        <v>1058.64</v>
      </c>
      <c r="E86" s="119">
        <v>4429.68</v>
      </c>
      <c r="F86" s="128"/>
    </row>
    <row r="87" spans="1:6" ht="13.5" thickBot="1">
      <c r="A87" s="118">
        <v>43497</v>
      </c>
      <c r="B87" s="119">
        <v>631811.96</v>
      </c>
      <c r="C87" s="119">
        <v>3376.66</v>
      </c>
      <c r="D87" s="119">
        <v>1053.02</v>
      </c>
      <c r="E87" s="119">
        <v>4429.68</v>
      </c>
      <c r="F87" s="128"/>
    </row>
    <row r="88" spans="1:6" ht="13.5" thickBot="1">
      <c r="A88" s="118">
        <v>43525</v>
      </c>
      <c r="B88" s="119">
        <v>628435.31</v>
      </c>
      <c r="C88" s="119">
        <v>3382.28</v>
      </c>
      <c r="D88" s="119">
        <v>1047.39</v>
      </c>
      <c r="E88" s="119">
        <v>4429.68</v>
      </c>
      <c r="F88" s="128"/>
    </row>
    <row r="89" spans="1:6" ht="13.5" thickBot="1">
      <c r="A89" s="118">
        <v>43556</v>
      </c>
      <c r="B89" s="119">
        <v>625053.02</v>
      </c>
      <c r="C89" s="119">
        <v>3387.92</v>
      </c>
      <c r="D89" s="119">
        <v>1041.76</v>
      </c>
      <c r="E89" s="119">
        <v>4429.68</v>
      </c>
      <c r="F89" s="128"/>
    </row>
    <row r="90" spans="1:6" ht="13.5" thickBot="1">
      <c r="A90" s="118">
        <v>43586</v>
      </c>
      <c r="B90" s="119">
        <v>621665.1</v>
      </c>
      <c r="C90" s="119">
        <v>3393.57</v>
      </c>
      <c r="D90" s="119">
        <v>1036.11</v>
      </c>
      <c r="E90" s="119">
        <v>4429.68</v>
      </c>
      <c r="F90" s="128"/>
    </row>
    <row r="91" spans="1:6" ht="13.5" thickBot="1">
      <c r="A91" s="118">
        <v>43617</v>
      </c>
      <c r="B91" s="119">
        <v>618271.53</v>
      </c>
      <c r="C91" s="119">
        <v>3399.22</v>
      </c>
      <c r="D91" s="119">
        <v>1030.45</v>
      </c>
      <c r="E91" s="119">
        <v>4429.68</v>
      </c>
      <c r="F91" s="128"/>
    </row>
    <row r="92" spans="1:6" ht="13.5" thickBot="1">
      <c r="A92" s="118">
        <v>43647</v>
      </c>
      <c r="B92" s="119">
        <v>614872.31</v>
      </c>
      <c r="C92" s="119">
        <v>3404.89</v>
      </c>
      <c r="D92" s="119">
        <v>1024.79</v>
      </c>
      <c r="E92" s="119">
        <v>4429.68</v>
      </c>
      <c r="F92" s="128"/>
    </row>
    <row r="93" spans="1:6" ht="13.5" thickBot="1">
      <c r="A93" s="118">
        <v>43678</v>
      </c>
      <c r="B93" s="119">
        <v>611467.42</v>
      </c>
      <c r="C93" s="119">
        <v>3410.56</v>
      </c>
      <c r="D93" s="119">
        <v>1019.11</v>
      </c>
      <c r="E93" s="119">
        <v>4429.68</v>
      </c>
      <c r="F93" s="128"/>
    </row>
    <row r="94" spans="1:6" ht="13.5" thickBot="1">
      <c r="A94" s="118">
        <v>43709</v>
      </c>
      <c r="B94" s="119">
        <v>608056.86</v>
      </c>
      <c r="C94" s="119">
        <v>3416.25</v>
      </c>
      <c r="D94" s="119">
        <v>1013.43</v>
      </c>
      <c r="E94" s="119">
        <v>4429.68</v>
      </c>
      <c r="F94" s="128"/>
    </row>
    <row r="95" spans="1:6" ht="13.5" thickBot="1">
      <c r="A95" s="118">
        <v>43739</v>
      </c>
      <c r="B95" s="119">
        <v>604640.61</v>
      </c>
      <c r="C95" s="119">
        <v>3421.94</v>
      </c>
      <c r="D95" s="119">
        <v>1007.73</v>
      </c>
      <c r="E95" s="119">
        <v>4429.68</v>
      </c>
      <c r="F95" s="128"/>
    </row>
    <row r="96" spans="1:6" ht="13.5" thickBot="1">
      <c r="A96" s="118">
        <v>43770</v>
      </c>
      <c r="B96" s="119">
        <v>601218.67</v>
      </c>
      <c r="C96" s="119">
        <v>3427.65</v>
      </c>
      <c r="D96" s="119">
        <v>1002.03</v>
      </c>
      <c r="E96" s="119">
        <v>4429.68</v>
      </c>
      <c r="F96" s="128"/>
    </row>
    <row r="97" spans="1:6" ht="13.5" thickBot="1">
      <c r="A97" s="118">
        <v>43800</v>
      </c>
      <c r="B97" s="119">
        <v>597791.02</v>
      </c>
      <c r="C97" s="119">
        <v>3433.36</v>
      </c>
      <c r="D97" s="117">
        <v>996.32</v>
      </c>
      <c r="E97" s="119">
        <v>4429.68</v>
      </c>
      <c r="F97" s="128"/>
    </row>
    <row r="98" spans="1:6" ht="13.5" thickBot="1">
      <c r="A98" s="118">
        <v>43831</v>
      </c>
      <c r="B98" s="119">
        <v>594357.66</v>
      </c>
      <c r="C98" s="119">
        <v>3439.08</v>
      </c>
      <c r="D98" s="117">
        <v>990.6</v>
      </c>
      <c r="E98" s="119">
        <v>4429.68</v>
      </c>
      <c r="F98" s="128"/>
    </row>
    <row r="99" spans="1:6" ht="13.5" thickBot="1">
      <c r="A99" s="118">
        <v>43862</v>
      </c>
      <c r="B99" s="119">
        <v>590918.58</v>
      </c>
      <c r="C99" s="119">
        <v>3444.81</v>
      </c>
      <c r="D99" s="117">
        <v>984.86</v>
      </c>
      <c r="E99" s="119">
        <v>4429.68</v>
      </c>
      <c r="F99" s="128"/>
    </row>
    <row r="100" spans="1:6" ht="13.5" thickBot="1">
      <c r="A100" s="118">
        <v>43891</v>
      </c>
      <c r="B100" s="119">
        <v>587473.77</v>
      </c>
      <c r="C100" s="119">
        <v>3450.55</v>
      </c>
      <c r="D100" s="117">
        <v>979.12</v>
      </c>
      <c r="E100" s="119">
        <v>4429.68</v>
      </c>
      <c r="F100" s="128"/>
    </row>
    <row r="101" spans="1:6" ht="13.5" thickBot="1">
      <c r="A101" s="118">
        <v>43922</v>
      </c>
      <c r="B101" s="119">
        <v>584023.22</v>
      </c>
      <c r="C101" s="119">
        <v>3456.3</v>
      </c>
      <c r="D101" s="117">
        <v>973.37</v>
      </c>
      <c r="E101" s="119">
        <v>4429.68</v>
      </c>
      <c r="F101" s="128"/>
    </row>
    <row r="102" spans="1:6" ht="13.5" thickBot="1">
      <c r="A102" s="118">
        <v>43952</v>
      </c>
      <c r="B102" s="119">
        <v>580566.91</v>
      </c>
      <c r="C102" s="119">
        <v>3462.06</v>
      </c>
      <c r="D102" s="117">
        <v>967.61</v>
      </c>
      <c r="E102" s="119">
        <v>4429.68</v>
      </c>
      <c r="F102" s="128"/>
    </row>
    <row r="103" spans="1:6" ht="13.5" thickBot="1">
      <c r="A103" s="118">
        <v>43983</v>
      </c>
      <c r="B103" s="119">
        <v>577104.85</v>
      </c>
      <c r="C103" s="119">
        <v>3467.83</v>
      </c>
      <c r="D103" s="117">
        <v>961.84</v>
      </c>
      <c r="E103" s="119">
        <v>4429.68</v>
      </c>
      <c r="F103" s="128"/>
    </row>
    <row r="104" spans="1:6" ht="13.5" thickBot="1">
      <c r="A104" s="118">
        <v>44013</v>
      </c>
      <c r="B104" s="119">
        <v>573637.01</v>
      </c>
      <c r="C104" s="119">
        <v>3473.61</v>
      </c>
      <c r="D104" s="117">
        <v>956.06</v>
      </c>
      <c r="E104" s="119">
        <v>4429.68</v>
      </c>
      <c r="F104" s="128"/>
    </row>
    <row r="105" spans="1:6" ht="13.5" thickBot="1">
      <c r="A105" s="118">
        <v>44044</v>
      </c>
      <c r="B105" s="119">
        <v>570163.4</v>
      </c>
      <c r="C105" s="119">
        <v>3479.4</v>
      </c>
      <c r="D105" s="117">
        <v>950.27</v>
      </c>
      <c r="E105" s="119">
        <v>4429.68</v>
      </c>
      <c r="F105" s="128"/>
    </row>
    <row r="106" spans="1:6" ht="13.5" thickBot="1">
      <c r="A106" s="118">
        <v>44075</v>
      </c>
      <c r="B106" s="119">
        <v>566683.99</v>
      </c>
      <c r="C106" s="119">
        <v>3485.2</v>
      </c>
      <c r="D106" s="117">
        <v>944.47</v>
      </c>
      <c r="E106" s="119">
        <v>4429.68</v>
      </c>
      <c r="F106" s="128"/>
    </row>
    <row r="107" spans="1:6" ht="13.5" thickBot="1">
      <c r="A107" s="118">
        <v>44105</v>
      </c>
      <c r="B107" s="119">
        <v>563198.79</v>
      </c>
      <c r="C107" s="119">
        <v>3491.01</v>
      </c>
      <c r="D107" s="117">
        <v>938.66</v>
      </c>
      <c r="E107" s="119">
        <v>4429.68</v>
      </c>
      <c r="F107" s="128"/>
    </row>
    <row r="108" spans="1:6" ht="13.5" thickBot="1">
      <c r="A108" s="118">
        <v>44136</v>
      </c>
      <c r="B108" s="119">
        <v>559707.78</v>
      </c>
      <c r="C108" s="119">
        <v>3496.83</v>
      </c>
      <c r="D108" s="117">
        <v>932.85</v>
      </c>
      <c r="E108" s="119">
        <v>4429.68</v>
      </c>
      <c r="F108" s="128"/>
    </row>
    <row r="109" spans="1:6" ht="13.5" thickBot="1">
      <c r="A109" s="118">
        <v>44166</v>
      </c>
      <c r="B109" s="119">
        <v>556210.95</v>
      </c>
      <c r="C109" s="119">
        <v>3502.66</v>
      </c>
      <c r="D109" s="117">
        <v>927.02</v>
      </c>
      <c r="E109" s="119">
        <v>4429.68</v>
      </c>
      <c r="F109" s="128"/>
    </row>
    <row r="110" spans="1:6" ht="13.5" thickBot="1">
      <c r="A110" s="118">
        <v>44197</v>
      </c>
      <c r="B110" s="119">
        <v>552708.29</v>
      </c>
      <c r="C110" s="119">
        <v>3508.5</v>
      </c>
      <c r="D110" s="117">
        <v>921.18</v>
      </c>
      <c r="E110" s="119">
        <v>4429.68</v>
      </c>
      <c r="F110" s="128"/>
    </row>
    <row r="111" spans="1:6" ht="13.5" thickBot="1">
      <c r="A111" s="118">
        <v>44228</v>
      </c>
      <c r="B111" s="119">
        <v>549199.8</v>
      </c>
      <c r="C111" s="119">
        <v>3514.34</v>
      </c>
      <c r="D111" s="117">
        <v>915.33</v>
      </c>
      <c r="E111" s="119">
        <v>4429.68</v>
      </c>
      <c r="F111" s="128"/>
    </row>
    <row r="112" spans="1:6" ht="13.5" thickBot="1">
      <c r="A112" s="118">
        <v>44256</v>
      </c>
      <c r="B112" s="119">
        <v>545685.45</v>
      </c>
      <c r="C112" s="119">
        <v>3520.2</v>
      </c>
      <c r="D112" s="117">
        <v>909.48</v>
      </c>
      <c r="E112" s="119">
        <v>4429.68</v>
      </c>
      <c r="F112" s="128"/>
    </row>
    <row r="113" spans="1:6" ht="13.5" thickBot="1">
      <c r="A113" s="118">
        <v>44287</v>
      </c>
      <c r="B113" s="119">
        <v>542165.25</v>
      </c>
      <c r="C113" s="119">
        <v>3526.07</v>
      </c>
      <c r="D113" s="117">
        <v>903.61</v>
      </c>
      <c r="E113" s="119">
        <v>4429.68</v>
      </c>
      <c r="F113" s="128"/>
    </row>
    <row r="114" spans="1:6" ht="13.5" thickBot="1">
      <c r="A114" s="118">
        <v>44317</v>
      </c>
      <c r="B114" s="119">
        <v>538639.18</v>
      </c>
      <c r="C114" s="119">
        <v>3531.94</v>
      </c>
      <c r="D114" s="117">
        <v>897.73</v>
      </c>
      <c r="E114" s="119">
        <v>4429.68</v>
      </c>
      <c r="F114" s="128"/>
    </row>
    <row r="115" spans="1:6" ht="13.5" thickBot="1">
      <c r="A115" s="118">
        <v>44348</v>
      </c>
      <c r="B115" s="119">
        <v>535107.24</v>
      </c>
      <c r="C115" s="119">
        <v>3537.83</v>
      </c>
      <c r="D115" s="117">
        <v>891.85</v>
      </c>
      <c r="E115" s="119">
        <v>4429.68</v>
      </c>
      <c r="F115" s="128"/>
    </row>
    <row r="116" spans="1:6" ht="13.5" thickBot="1">
      <c r="A116" s="118">
        <v>44378</v>
      </c>
      <c r="B116" s="119">
        <v>531569.41</v>
      </c>
      <c r="C116" s="119">
        <v>3543.73</v>
      </c>
      <c r="D116" s="117">
        <v>885.95</v>
      </c>
      <c r="E116" s="119">
        <v>4429.68</v>
      </c>
      <c r="F116" s="128"/>
    </row>
    <row r="117" spans="1:6" ht="13.5" thickBot="1">
      <c r="A117" s="118">
        <v>44409</v>
      </c>
      <c r="B117" s="119">
        <v>528025.68</v>
      </c>
      <c r="C117" s="119">
        <v>3549.63</v>
      </c>
      <c r="D117" s="117">
        <v>880.04</v>
      </c>
      <c r="E117" s="119">
        <v>4429.68</v>
      </c>
      <c r="F117" s="128"/>
    </row>
    <row r="118" spans="1:6" ht="13.5" thickBot="1">
      <c r="A118" s="118">
        <v>44440</v>
      </c>
      <c r="B118" s="119">
        <v>524476.05</v>
      </c>
      <c r="C118" s="119">
        <v>3555.55</v>
      </c>
      <c r="D118" s="117">
        <v>874.13</v>
      </c>
      <c r="E118" s="119">
        <v>4429.68</v>
      </c>
      <c r="F118" s="128"/>
    </row>
    <row r="119" spans="1:6" ht="13.5" thickBot="1">
      <c r="A119" s="118">
        <v>44470</v>
      </c>
      <c r="B119" s="119">
        <v>520920.5</v>
      </c>
      <c r="C119" s="119">
        <v>3561.48</v>
      </c>
      <c r="D119" s="117">
        <v>868.2</v>
      </c>
      <c r="E119" s="119">
        <v>4429.68</v>
      </c>
      <c r="F119" s="128"/>
    </row>
    <row r="120" spans="1:6" ht="13.5" thickBot="1">
      <c r="A120" s="118">
        <v>44501</v>
      </c>
      <c r="B120" s="119">
        <v>517359.02</v>
      </c>
      <c r="C120" s="119">
        <v>3567.41</v>
      </c>
      <c r="D120" s="117">
        <v>862.27</v>
      </c>
      <c r="E120" s="119">
        <v>4429.68</v>
      </c>
      <c r="F120" s="128"/>
    </row>
    <row r="121" spans="1:6" ht="13.5" thickBot="1">
      <c r="A121" s="118">
        <v>44531</v>
      </c>
      <c r="B121" s="119">
        <v>513791.61</v>
      </c>
      <c r="C121" s="119">
        <v>3573.36</v>
      </c>
      <c r="D121" s="117">
        <v>856.32</v>
      </c>
      <c r="E121" s="119">
        <v>4429.68</v>
      </c>
      <c r="F121" s="128"/>
    </row>
    <row r="122" spans="1:6" ht="13.5" thickBot="1">
      <c r="A122" s="118">
        <v>44562</v>
      </c>
      <c r="B122" s="119">
        <v>510218.25</v>
      </c>
      <c r="C122" s="119">
        <v>3579.31</v>
      </c>
      <c r="D122" s="117">
        <v>850.36</v>
      </c>
      <c r="E122" s="119">
        <v>4429.68</v>
      </c>
      <c r="F122" s="128"/>
    </row>
    <row r="123" spans="1:6" ht="13.5" thickBot="1">
      <c r="A123" s="118">
        <v>44593</v>
      </c>
      <c r="B123" s="119">
        <v>506638.94</v>
      </c>
      <c r="C123" s="119">
        <v>3585.28</v>
      </c>
      <c r="D123" s="117">
        <v>844.4</v>
      </c>
      <c r="E123" s="119">
        <v>4429.68</v>
      </c>
      <c r="F123" s="128"/>
    </row>
    <row r="124" spans="1:6" ht="13.5" thickBot="1">
      <c r="A124" s="118">
        <v>44621</v>
      </c>
      <c r="B124" s="119">
        <v>503053.66</v>
      </c>
      <c r="C124" s="119">
        <v>3591.25</v>
      </c>
      <c r="D124" s="117">
        <v>838.42</v>
      </c>
      <c r="E124" s="119">
        <v>4429.68</v>
      </c>
      <c r="F124" s="128"/>
    </row>
    <row r="125" spans="1:6" ht="13.5" thickBot="1">
      <c r="A125" s="118">
        <v>44652</v>
      </c>
      <c r="B125" s="119">
        <v>499462.41</v>
      </c>
      <c r="C125" s="119">
        <v>3597.24</v>
      </c>
      <c r="D125" s="117">
        <v>832.44</v>
      </c>
      <c r="E125" s="119">
        <v>4429.68</v>
      </c>
      <c r="F125" s="128"/>
    </row>
    <row r="126" spans="1:6" ht="13.5" thickBot="1">
      <c r="A126" s="118">
        <v>44682</v>
      </c>
      <c r="B126" s="119">
        <v>495865.17</v>
      </c>
      <c r="C126" s="119">
        <v>3603.23</v>
      </c>
      <c r="D126" s="117">
        <v>826.44</v>
      </c>
      <c r="E126" s="119">
        <v>4429.68</v>
      </c>
      <c r="F126" s="128"/>
    </row>
    <row r="127" spans="1:6" ht="13.5" thickBot="1">
      <c r="A127" s="118">
        <v>44713</v>
      </c>
      <c r="B127" s="119">
        <v>492261.94</v>
      </c>
      <c r="C127" s="119">
        <v>3609.24</v>
      </c>
      <c r="D127" s="117">
        <v>820.44</v>
      </c>
      <c r="E127" s="119">
        <v>4429.68</v>
      </c>
      <c r="F127" s="128"/>
    </row>
    <row r="128" spans="1:6" ht="13.5" thickBot="1">
      <c r="A128" s="118">
        <v>44743</v>
      </c>
      <c r="B128" s="119">
        <v>488652.7</v>
      </c>
      <c r="C128" s="119">
        <v>3615.26</v>
      </c>
      <c r="D128" s="117">
        <v>814.42</v>
      </c>
      <c r="E128" s="119">
        <v>4429.68</v>
      </c>
      <c r="F128" s="128"/>
    </row>
    <row r="129" spans="1:6" ht="13.5" thickBot="1">
      <c r="A129" s="118">
        <v>44774</v>
      </c>
      <c r="B129" s="119">
        <v>485037.44</v>
      </c>
      <c r="C129" s="119">
        <v>3621.28</v>
      </c>
      <c r="D129" s="117">
        <v>808.4</v>
      </c>
      <c r="E129" s="119">
        <v>4429.68</v>
      </c>
      <c r="F129" s="128"/>
    </row>
    <row r="130" spans="1:6" ht="13.5" thickBot="1">
      <c r="A130" s="118">
        <v>44805</v>
      </c>
      <c r="B130" s="119">
        <v>481416.16</v>
      </c>
      <c r="C130" s="119">
        <v>3627.32</v>
      </c>
      <c r="D130" s="117">
        <v>802.36</v>
      </c>
      <c r="E130" s="119">
        <v>4429.68</v>
      </c>
      <c r="F130" s="128"/>
    </row>
    <row r="131" spans="1:6" ht="13.5" thickBot="1">
      <c r="A131" s="118">
        <v>44835</v>
      </c>
      <c r="B131" s="119">
        <v>477788.84</v>
      </c>
      <c r="C131" s="119">
        <v>3633.36</v>
      </c>
      <c r="D131" s="117">
        <v>796.31</v>
      </c>
      <c r="E131" s="119">
        <v>4429.68</v>
      </c>
      <c r="F131" s="128"/>
    </row>
    <row r="132" spans="1:6" ht="13.5" thickBot="1">
      <c r="A132" s="118">
        <v>44866</v>
      </c>
      <c r="B132" s="119">
        <v>474155.48</v>
      </c>
      <c r="C132" s="119">
        <v>3639.42</v>
      </c>
      <c r="D132" s="117">
        <v>790.26</v>
      </c>
      <c r="E132" s="119">
        <v>4429.68</v>
      </c>
      <c r="F132" s="128"/>
    </row>
    <row r="133" spans="1:6" ht="13.5" thickBot="1">
      <c r="A133" s="118">
        <v>44896</v>
      </c>
      <c r="B133" s="119">
        <v>470516.07</v>
      </c>
      <c r="C133" s="119">
        <v>3645.48</v>
      </c>
      <c r="D133" s="117">
        <v>784.19</v>
      </c>
      <c r="E133" s="119">
        <v>4429.68</v>
      </c>
      <c r="F133" s="128"/>
    </row>
    <row r="134" spans="1:6" ht="13.5" thickBot="1">
      <c r="A134" s="118">
        <v>44927</v>
      </c>
      <c r="B134" s="119">
        <v>466870.58</v>
      </c>
      <c r="C134" s="119">
        <v>3651.56</v>
      </c>
      <c r="D134" s="117">
        <v>778.12</v>
      </c>
      <c r="E134" s="119">
        <v>4429.68</v>
      </c>
      <c r="F134" s="128"/>
    </row>
    <row r="135" spans="1:6" ht="13.5" thickBot="1">
      <c r="A135" s="118">
        <v>44958</v>
      </c>
      <c r="B135" s="119">
        <v>463219.02</v>
      </c>
      <c r="C135" s="119">
        <v>3657.64</v>
      </c>
      <c r="D135" s="117">
        <v>772.03</v>
      </c>
      <c r="E135" s="119">
        <v>4429.68</v>
      </c>
      <c r="F135" s="128"/>
    </row>
    <row r="136" spans="1:6" ht="13.5" thickBot="1">
      <c r="A136" s="118">
        <v>44986</v>
      </c>
      <c r="B136" s="119">
        <v>459561.38</v>
      </c>
      <c r="C136" s="119">
        <v>3663.74</v>
      </c>
      <c r="D136" s="117">
        <v>765.94</v>
      </c>
      <c r="E136" s="119">
        <v>4429.68</v>
      </c>
      <c r="F136" s="128"/>
    </row>
    <row r="137" spans="1:6" ht="13.5" thickBot="1">
      <c r="A137" s="118">
        <v>45017</v>
      </c>
      <c r="B137" s="119">
        <v>455897.64</v>
      </c>
      <c r="C137" s="119">
        <v>3669.85</v>
      </c>
      <c r="D137" s="117">
        <v>759.83</v>
      </c>
      <c r="E137" s="119">
        <v>4429.68</v>
      </c>
      <c r="F137" s="128"/>
    </row>
    <row r="138" spans="1:6" ht="13.5" thickBot="1">
      <c r="A138" s="118">
        <v>45047</v>
      </c>
      <c r="B138" s="119">
        <v>452227.79</v>
      </c>
      <c r="C138" s="119">
        <v>3675.96</v>
      </c>
      <c r="D138" s="117">
        <v>753.71</v>
      </c>
      <c r="E138" s="119">
        <v>4429.68</v>
      </c>
      <c r="F138" s="128"/>
    </row>
    <row r="139" spans="1:6" ht="13.5" thickBot="1">
      <c r="A139" s="118">
        <v>45078</v>
      </c>
      <c r="B139" s="119">
        <v>448551.83</v>
      </c>
      <c r="C139" s="119">
        <v>3682.09</v>
      </c>
      <c r="D139" s="117">
        <v>747.59</v>
      </c>
      <c r="E139" s="119">
        <v>4429.68</v>
      </c>
      <c r="F139" s="128"/>
    </row>
    <row r="140" spans="1:6" ht="13.5" thickBot="1">
      <c r="A140" s="118">
        <v>45108</v>
      </c>
      <c r="B140" s="119">
        <v>444869.74</v>
      </c>
      <c r="C140" s="119">
        <v>3688.23</v>
      </c>
      <c r="D140" s="117">
        <v>741.45</v>
      </c>
      <c r="E140" s="119">
        <v>4429.68</v>
      </c>
      <c r="F140" s="128"/>
    </row>
    <row r="141" spans="1:6" ht="13.5" thickBot="1">
      <c r="A141" s="118">
        <v>45139</v>
      </c>
      <c r="B141" s="119">
        <v>441181.51</v>
      </c>
      <c r="C141" s="119">
        <v>3694.37</v>
      </c>
      <c r="D141" s="117">
        <v>735.3</v>
      </c>
      <c r="E141" s="119">
        <v>4429.68</v>
      </c>
      <c r="F141" s="128"/>
    </row>
    <row r="142" spans="1:6" ht="13.5" thickBot="1">
      <c r="A142" s="118">
        <v>45170</v>
      </c>
      <c r="B142" s="119">
        <v>437487.14</v>
      </c>
      <c r="C142" s="119">
        <v>3700.53</v>
      </c>
      <c r="D142" s="117">
        <v>729.15</v>
      </c>
      <c r="E142" s="119">
        <v>4429.68</v>
      </c>
      <c r="F142" s="128"/>
    </row>
    <row r="143" spans="1:6" ht="13.5" thickBot="1">
      <c r="A143" s="118">
        <v>45200</v>
      </c>
      <c r="B143" s="119">
        <v>433786.61</v>
      </c>
      <c r="C143" s="119">
        <v>3706.7</v>
      </c>
      <c r="D143" s="117">
        <v>722.98</v>
      </c>
      <c r="E143" s="119">
        <v>4429.68</v>
      </c>
      <c r="F143" s="128"/>
    </row>
    <row r="144" spans="1:6" ht="13.5" thickBot="1">
      <c r="A144" s="118">
        <v>45231</v>
      </c>
      <c r="B144" s="119">
        <v>430079.91</v>
      </c>
      <c r="C144" s="119">
        <v>3712.88</v>
      </c>
      <c r="D144" s="117">
        <v>716.8</v>
      </c>
      <c r="E144" s="119">
        <v>4429.68</v>
      </c>
      <c r="F144" s="128"/>
    </row>
    <row r="145" spans="1:6" ht="13.5" thickBot="1">
      <c r="A145" s="118">
        <v>45261</v>
      </c>
      <c r="B145" s="119">
        <v>426367.03</v>
      </c>
      <c r="C145" s="119">
        <v>3719.06</v>
      </c>
      <c r="D145" s="117">
        <v>710.61</v>
      </c>
      <c r="E145" s="119">
        <v>4429.68</v>
      </c>
      <c r="F145" s="128"/>
    </row>
    <row r="146" spans="1:6" ht="13.5" thickBot="1">
      <c r="A146" s="118">
        <v>45292</v>
      </c>
      <c r="B146" s="119">
        <v>422647.97</v>
      </c>
      <c r="C146" s="119">
        <v>3725.26</v>
      </c>
      <c r="D146" s="117">
        <v>704.41</v>
      </c>
      <c r="E146" s="119">
        <v>4429.68</v>
      </c>
      <c r="F146" s="128"/>
    </row>
    <row r="147" spans="1:6" ht="13.5" thickBot="1">
      <c r="A147" s="118">
        <v>45323</v>
      </c>
      <c r="B147" s="119">
        <v>418922.7</v>
      </c>
      <c r="C147" s="119">
        <v>3731.47</v>
      </c>
      <c r="D147" s="117">
        <v>698.2</v>
      </c>
      <c r="E147" s="119">
        <v>4429.68</v>
      </c>
      <c r="F147" s="128"/>
    </row>
    <row r="148" spans="1:6" ht="13.5" thickBot="1">
      <c r="A148" s="118">
        <v>45352</v>
      </c>
      <c r="B148" s="119">
        <v>415191.23</v>
      </c>
      <c r="C148" s="119">
        <v>3737.69</v>
      </c>
      <c r="D148" s="117">
        <v>691.99</v>
      </c>
      <c r="E148" s="119">
        <v>4429.68</v>
      </c>
      <c r="F148" s="128"/>
    </row>
    <row r="149" spans="1:6" ht="13.5" thickBot="1">
      <c r="A149" s="118">
        <v>45383</v>
      </c>
      <c r="B149" s="119">
        <v>411453.54</v>
      </c>
      <c r="C149" s="119">
        <v>3743.92</v>
      </c>
      <c r="D149" s="117">
        <v>685.76</v>
      </c>
      <c r="E149" s="119">
        <v>4429.68</v>
      </c>
      <c r="F149" s="128"/>
    </row>
    <row r="150" spans="1:6" ht="13.5" thickBot="1">
      <c r="A150" s="118">
        <v>45413</v>
      </c>
      <c r="B150" s="119">
        <v>407709.62</v>
      </c>
      <c r="C150" s="119">
        <v>3750.16</v>
      </c>
      <c r="D150" s="117">
        <v>679.52</v>
      </c>
      <c r="E150" s="119">
        <v>4429.68</v>
      </c>
      <c r="F150" s="128"/>
    </row>
    <row r="151" spans="1:6" ht="13.5" thickBot="1">
      <c r="A151" s="118">
        <v>45444</v>
      </c>
      <c r="B151" s="119">
        <v>403959.46</v>
      </c>
      <c r="C151" s="119">
        <v>3756.41</v>
      </c>
      <c r="D151" s="117">
        <v>673.27</v>
      </c>
      <c r="E151" s="119">
        <v>4429.68</v>
      </c>
      <c r="F151" s="128"/>
    </row>
    <row r="152" spans="1:6" ht="13.5" thickBot="1">
      <c r="A152" s="118">
        <v>45474</v>
      </c>
      <c r="B152" s="119">
        <v>400203.05</v>
      </c>
      <c r="C152" s="119">
        <v>3762.67</v>
      </c>
      <c r="D152" s="117">
        <v>667.01</v>
      </c>
      <c r="E152" s="119">
        <v>4429.68</v>
      </c>
      <c r="F152" s="128"/>
    </row>
    <row r="153" spans="1:6" ht="13.5" thickBot="1">
      <c r="A153" s="118">
        <v>45505</v>
      </c>
      <c r="B153" s="119">
        <v>396440.38</v>
      </c>
      <c r="C153" s="119">
        <v>3768.94</v>
      </c>
      <c r="D153" s="117">
        <v>660.73</v>
      </c>
      <c r="E153" s="119">
        <v>4429.68</v>
      </c>
      <c r="F153" s="128"/>
    </row>
    <row r="154" spans="1:6" ht="13.5" thickBot="1">
      <c r="A154" s="118">
        <v>45536</v>
      </c>
      <c r="B154" s="119">
        <v>392671.44</v>
      </c>
      <c r="C154" s="119">
        <v>3775.22</v>
      </c>
      <c r="D154" s="117">
        <v>654.45</v>
      </c>
      <c r="E154" s="119">
        <v>4429.68</v>
      </c>
      <c r="F154" s="128"/>
    </row>
    <row r="155" spans="1:6" ht="13.5" thickBot="1">
      <c r="A155" s="118">
        <v>45566</v>
      </c>
      <c r="B155" s="119">
        <v>388896.21</v>
      </c>
      <c r="C155" s="119">
        <v>3781.52</v>
      </c>
      <c r="D155" s="117">
        <v>648.16</v>
      </c>
      <c r="E155" s="119">
        <v>4429.68</v>
      </c>
      <c r="F155" s="128"/>
    </row>
    <row r="156" spans="1:6" ht="13.5" thickBot="1">
      <c r="A156" s="118">
        <v>45597</v>
      </c>
      <c r="B156" s="119">
        <v>385114.7</v>
      </c>
      <c r="C156" s="119">
        <v>3787.82</v>
      </c>
      <c r="D156" s="117">
        <v>641.86</v>
      </c>
      <c r="E156" s="119">
        <v>4429.68</v>
      </c>
      <c r="F156" s="128"/>
    </row>
    <row r="157" spans="1:6" ht="13.5" thickBot="1">
      <c r="A157" s="118">
        <v>45627</v>
      </c>
      <c r="B157" s="119">
        <v>381326.88</v>
      </c>
      <c r="C157" s="119">
        <v>3794.13</v>
      </c>
      <c r="D157" s="117">
        <v>635.54</v>
      </c>
      <c r="E157" s="119">
        <v>4429.68</v>
      </c>
      <c r="F157" s="128"/>
    </row>
    <row r="158" spans="1:6" ht="13.5" thickBot="1">
      <c r="A158" s="118">
        <v>45658</v>
      </c>
      <c r="B158" s="119">
        <v>377532.75</v>
      </c>
      <c r="C158" s="119">
        <v>3800.46</v>
      </c>
      <c r="D158" s="117">
        <v>629.22</v>
      </c>
      <c r="E158" s="119">
        <v>4429.68</v>
      </c>
      <c r="F158" s="128"/>
    </row>
    <row r="159" spans="1:6" ht="13.5" thickBot="1">
      <c r="A159" s="118">
        <v>45689</v>
      </c>
      <c r="B159" s="119">
        <v>373732.29</v>
      </c>
      <c r="C159" s="119">
        <v>3806.79</v>
      </c>
      <c r="D159" s="117">
        <v>622.89</v>
      </c>
      <c r="E159" s="119">
        <v>4429.68</v>
      </c>
      <c r="F159" s="128"/>
    </row>
    <row r="160" spans="1:6" ht="13.5" thickBot="1">
      <c r="A160" s="118">
        <v>45717</v>
      </c>
      <c r="B160" s="119">
        <v>369925.5</v>
      </c>
      <c r="C160" s="119">
        <v>3813.13</v>
      </c>
      <c r="D160" s="117">
        <v>616.54</v>
      </c>
      <c r="E160" s="119">
        <v>4429.68</v>
      </c>
      <c r="F160" s="128"/>
    </row>
    <row r="161" spans="1:6" ht="13.5" thickBot="1">
      <c r="A161" s="118">
        <v>45748</v>
      </c>
      <c r="B161" s="119">
        <v>366112.37</v>
      </c>
      <c r="C161" s="119">
        <v>3819.49</v>
      </c>
      <c r="D161" s="117">
        <v>610.19</v>
      </c>
      <c r="E161" s="119">
        <v>4429.68</v>
      </c>
      <c r="F161" s="128"/>
    </row>
    <row r="162" spans="1:6" ht="13.5" thickBot="1">
      <c r="A162" s="118">
        <v>45778</v>
      </c>
      <c r="B162" s="119">
        <v>362292.88</v>
      </c>
      <c r="C162" s="119">
        <v>3825.85</v>
      </c>
      <c r="D162" s="117">
        <v>603.82</v>
      </c>
      <c r="E162" s="119">
        <v>4429.68</v>
      </c>
      <c r="F162" s="128"/>
    </row>
    <row r="163" spans="1:6" ht="13.5" thickBot="1">
      <c r="A163" s="118">
        <v>45809</v>
      </c>
      <c r="B163" s="119">
        <v>358467.02</v>
      </c>
      <c r="C163" s="119">
        <v>3832.23</v>
      </c>
      <c r="D163" s="117">
        <v>597.45</v>
      </c>
      <c r="E163" s="119">
        <v>4429.68</v>
      </c>
      <c r="F163" s="128"/>
    </row>
    <row r="164" spans="1:6" ht="13.5" thickBot="1">
      <c r="A164" s="118">
        <v>45839</v>
      </c>
      <c r="B164" s="119">
        <v>354634.79</v>
      </c>
      <c r="C164" s="119">
        <v>3838.62</v>
      </c>
      <c r="D164" s="117">
        <v>591.06</v>
      </c>
      <c r="E164" s="119">
        <v>4429.68</v>
      </c>
      <c r="F164" s="128"/>
    </row>
    <row r="165" spans="1:6" ht="13.5" thickBot="1">
      <c r="A165" s="118">
        <v>45870</v>
      </c>
      <c r="B165" s="119">
        <v>350796.17</v>
      </c>
      <c r="C165" s="119">
        <v>3845.02</v>
      </c>
      <c r="D165" s="117">
        <v>584.66</v>
      </c>
      <c r="E165" s="119">
        <v>4429.68</v>
      </c>
      <c r="F165" s="128"/>
    </row>
    <row r="166" spans="1:6" ht="13.5" thickBot="1">
      <c r="A166" s="118">
        <v>45901</v>
      </c>
      <c r="B166" s="119">
        <v>346951.16</v>
      </c>
      <c r="C166" s="119">
        <v>3851.42</v>
      </c>
      <c r="D166" s="117">
        <v>578.25</v>
      </c>
      <c r="E166" s="119">
        <v>4429.68</v>
      </c>
      <c r="F166" s="128"/>
    </row>
    <row r="167" spans="1:6" ht="13.5" thickBot="1">
      <c r="A167" s="118">
        <v>45931</v>
      </c>
      <c r="B167" s="119">
        <v>343099.73</v>
      </c>
      <c r="C167" s="119">
        <v>3857.84</v>
      </c>
      <c r="D167" s="117">
        <v>571.83</v>
      </c>
      <c r="E167" s="119">
        <v>4429.68</v>
      </c>
      <c r="F167" s="128"/>
    </row>
    <row r="168" spans="1:6" ht="13.5" thickBot="1">
      <c r="A168" s="118">
        <v>45962</v>
      </c>
      <c r="B168" s="119">
        <v>339241.89</v>
      </c>
      <c r="C168" s="119">
        <v>3864.27</v>
      </c>
      <c r="D168" s="117">
        <v>565.4</v>
      </c>
      <c r="E168" s="119">
        <v>4429.68</v>
      </c>
      <c r="F168" s="128"/>
    </row>
    <row r="169" spans="1:6" ht="13.5" thickBot="1">
      <c r="A169" s="118">
        <v>45992</v>
      </c>
      <c r="B169" s="119">
        <v>335377.62</v>
      </c>
      <c r="C169" s="119">
        <v>3870.71</v>
      </c>
      <c r="D169" s="117">
        <v>558.96</v>
      </c>
      <c r="E169" s="119">
        <v>4429.68</v>
      </c>
      <c r="F169" s="128"/>
    </row>
    <row r="170" spans="1:6" ht="13.5" thickBot="1">
      <c r="A170" s="118">
        <v>46023</v>
      </c>
      <c r="B170" s="119">
        <v>331506.9</v>
      </c>
      <c r="C170" s="119">
        <v>3877.16</v>
      </c>
      <c r="D170" s="117">
        <v>552.51</v>
      </c>
      <c r="E170" s="119">
        <v>4429.68</v>
      </c>
      <c r="F170" s="128"/>
    </row>
    <row r="171" spans="1:6" ht="13.5" thickBot="1">
      <c r="A171" s="118">
        <v>46054</v>
      </c>
      <c r="B171" s="119">
        <v>327629.74</v>
      </c>
      <c r="C171" s="119">
        <v>3883.63</v>
      </c>
      <c r="D171" s="117">
        <v>546.05</v>
      </c>
      <c r="E171" s="119">
        <v>4429.68</v>
      </c>
      <c r="F171" s="128"/>
    </row>
    <row r="172" spans="1:6" ht="13.5" thickBot="1">
      <c r="A172" s="118">
        <v>46082</v>
      </c>
      <c r="B172" s="119">
        <v>323746.11</v>
      </c>
      <c r="C172" s="119">
        <v>3890.1</v>
      </c>
      <c r="D172" s="117">
        <v>539.58</v>
      </c>
      <c r="E172" s="119">
        <v>4429.68</v>
      </c>
      <c r="F172" s="128"/>
    </row>
    <row r="173" spans="1:6" ht="13.5" thickBot="1">
      <c r="A173" s="118">
        <v>46113</v>
      </c>
      <c r="B173" s="119">
        <v>319856.01</v>
      </c>
      <c r="C173" s="119">
        <v>3896.58</v>
      </c>
      <c r="D173" s="117">
        <v>533.09</v>
      </c>
      <c r="E173" s="119">
        <v>4429.68</v>
      </c>
      <c r="F173" s="128"/>
    </row>
    <row r="174" spans="1:6" ht="13.5" thickBot="1">
      <c r="A174" s="118">
        <v>46143</v>
      </c>
      <c r="B174" s="119">
        <v>315959.43</v>
      </c>
      <c r="C174" s="119">
        <v>3903.08</v>
      </c>
      <c r="D174" s="117">
        <v>526.6</v>
      </c>
      <c r="E174" s="119">
        <v>4429.68</v>
      </c>
      <c r="F174" s="128"/>
    </row>
    <row r="175" spans="1:6" ht="13.5" thickBot="1">
      <c r="A175" s="118">
        <v>46174</v>
      </c>
      <c r="B175" s="119">
        <v>312056.35</v>
      </c>
      <c r="C175" s="119">
        <v>3909.58</v>
      </c>
      <c r="D175" s="117">
        <v>520.09</v>
      </c>
      <c r="E175" s="119">
        <v>4429.68</v>
      </c>
      <c r="F175" s="128"/>
    </row>
    <row r="176" spans="1:6" ht="13.5" thickBot="1">
      <c r="A176" s="118">
        <v>46204</v>
      </c>
      <c r="B176" s="119">
        <v>308146.77</v>
      </c>
      <c r="C176" s="119">
        <v>3916.1</v>
      </c>
      <c r="D176" s="117">
        <v>513.58</v>
      </c>
      <c r="E176" s="119">
        <v>4429.68</v>
      </c>
      <c r="F176" s="128"/>
    </row>
    <row r="177" spans="1:6" ht="13.5" thickBot="1">
      <c r="A177" s="118">
        <v>46235</v>
      </c>
      <c r="B177" s="119">
        <v>304230.67</v>
      </c>
      <c r="C177" s="119">
        <v>3922.63</v>
      </c>
      <c r="D177" s="117">
        <v>507.05</v>
      </c>
      <c r="E177" s="119">
        <v>4429.68</v>
      </c>
      <c r="F177" s="128"/>
    </row>
    <row r="178" spans="1:6" ht="13.5" thickBot="1">
      <c r="A178" s="118">
        <v>46266</v>
      </c>
      <c r="B178" s="119">
        <v>300308.04</v>
      </c>
      <c r="C178" s="119">
        <v>3929.16</v>
      </c>
      <c r="D178" s="117">
        <v>500.51</v>
      </c>
      <c r="E178" s="119">
        <v>4429.68</v>
      </c>
      <c r="F178" s="128"/>
    </row>
    <row r="179" spans="1:6" ht="13.5" thickBot="1">
      <c r="A179" s="118">
        <v>46296</v>
      </c>
      <c r="B179" s="119">
        <v>296378.88</v>
      </c>
      <c r="C179" s="119">
        <v>3935.71</v>
      </c>
      <c r="D179" s="117">
        <v>493.96</v>
      </c>
      <c r="E179" s="119">
        <v>4429.68</v>
      </c>
      <c r="F179" s="128"/>
    </row>
    <row r="180" spans="1:6" ht="13.5" thickBot="1">
      <c r="A180" s="118">
        <v>46327</v>
      </c>
      <c r="B180" s="119">
        <v>292443.17</v>
      </c>
      <c r="C180" s="119">
        <v>3942.27</v>
      </c>
      <c r="D180" s="117">
        <v>487.41</v>
      </c>
      <c r="E180" s="119">
        <v>4429.68</v>
      </c>
      <c r="F180" s="128"/>
    </row>
    <row r="181" spans="1:6" ht="13.5" thickBot="1">
      <c r="A181" s="118">
        <v>46357</v>
      </c>
      <c r="B181" s="119">
        <v>288500.9</v>
      </c>
      <c r="C181" s="119">
        <v>3948.84</v>
      </c>
      <c r="D181" s="117">
        <v>480.83</v>
      </c>
      <c r="E181" s="119">
        <v>4429.68</v>
      </c>
      <c r="F181" s="128"/>
    </row>
    <row r="182" spans="1:6" ht="13.5" thickBot="1">
      <c r="A182" s="118">
        <v>46388</v>
      </c>
      <c r="B182" s="119">
        <v>284552.06</v>
      </c>
      <c r="C182" s="119">
        <v>3955.42</v>
      </c>
      <c r="D182" s="117">
        <v>474.25</v>
      </c>
      <c r="E182" s="119">
        <v>4429.68</v>
      </c>
      <c r="F182" s="128"/>
    </row>
    <row r="183" spans="1:6" ht="13.5" thickBot="1">
      <c r="A183" s="118">
        <v>46419</v>
      </c>
      <c r="B183" s="119">
        <v>280596.63</v>
      </c>
      <c r="C183" s="119">
        <v>3962.02</v>
      </c>
      <c r="D183" s="117">
        <v>467.66</v>
      </c>
      <c r="E183" s="119">
        <v>4429.68</v>
      </c>
      <c r="F183" s="128"/>
    </row>
    <row r="184" spans="1:6" ht="13.5" thickBot="1">
      <c r="A184" s="118">
        <v>46447</v>
      </c>
      <c r="B184" s="119">
        <v>276634.62</v>
      </c>
      <c r="C184" s="119">
        <v>3968.62</v>
      </c>
      <c r="D184" s="117">
        <v>461.06</v>
      </c>
      <c r="E184" s="119">
        <v>4429.68</v>
      </c>
      <c r="F184" s="128"/>
    </row>
    <row r="185" spans="1:6" ht="13.5" thickBot="1">
      <c r="A185" s="118">
        <v>46478</v>
      </c>
      <c r="B185" s="119">
        <v>272666</v>
      </c>
      <c r="C185" s="119">
        <v>3975.23</v>
      </c>
      <c r="D185" s="117">
        <v>454.44</v>
      </c>
      <c r="E185" s="119">
        <v>4429.68</v>
      </c>
      <c r="F185" s="128"/>
    </row>
    <row r="186" spans="1:6" ht="13.5" thickBot="1">
      <c r="A186" s="118">
        <v>46508</v>
      </c>
      <c r="B186" s="119">
        <v>268690.77</v>
      </c>
      <c r="C186" s="119">
        <v>3981.86</v>
      </c>
      <c r="D186" s="117">
        <v>447.82</v>
      </c>
      <c r="E186" s="119">
        <v>4429.68</v>
      </c>
      <c r="F186" s="128"/>
    </row>
    <row r="187" spans="1:6" ht="13.5" thickBot="1">
      <c r="A187" s="118">
        <v>46539</v>
      </c>
      <c r="B187" s="119">
        <v>264708.91</v>
      </c>
      <c r="C187" s="119">
        <v>3988.49</v>
      </c>
      <c r="D187" s="117">
        <v>441.18</v>
      </c>
      <c r="E187" s="119">
        <v>4429.68</v>
      </c>
      <c r="F187" s="128"/>
    </row>
    <row r="188" spans="1:6" ht="13.5" thickBot="1">
      <c r="A188" s="118">
        <v>46569</v>
      </c>
      <c r="B188" s="119">
        <v>260720.41</v>
      </c>
      <c r="C188" s="119">
        <v>3995.14</v>
      </c>
      <c r="D188" s="117">
        <v>434.53</v>
      </c>
      <c r="E188" s="119">
        <v>4429.68</v>
      </c>
      <c r="F188" s="128"/>
    </row>
    <row r="189" spans="1:6" ht="13.5" thickBot="1">
      <c r="A189" s="118">
        <v>46600</v>
      </c>
      <c r="B189" s="119">
        <v>256725.27</v>
      </c>
      <c r="C189" s="119">
        <v>4001.8</v>
      </c>
      <c r="D189" s="117">
        <v>427.88</v>
      </c>
      <c r="E189" s="119">
        <v>4429.68</v>
      </c>
      <c r="F189" s="128"/>
    </row>
    <row r="190" spans="1:6" ht="13.5" thickBot="1">
      <c r="A190" s="118">
        <v>46631</v>
      </c>
      <c r="B190" s="119">
        <v>252723.47</v>
      </c>
      <c r="C190" s="119">
        <v>4008.47</v>
      </c>
      <c r="D190" s="117">
        <v>421.21</v>
      </c>
      <c r="E190" s="119">
        <v>4429.68</v>
      </c>
      <c r="F190" s="128"/>
    </row>
    <row r="191" spans="1:6" ht="13.5" thickBot="1">
      <c r="A191" s="118">
        <v>46661</v>
      </c>
      <c r="B191" s="119">
        <v>248715</v>
      </c>
      <c r="C191" s="119">
        <v>4015.15</v>
      </c>
      <c r="D191" s="117">
        <v>414.53</v>
      </c>
      <c r="E191" s="119">
        <v>4429.68</v>
      </c>
      <c r="F191" s="128"/>
    </row>
    <row r="192" spans="1:6" ht="13.5" thickBot="1">
      <c r="A192" s="118">
        <v>46692</v>
      </c>
      <c r="B192" s="119">
        <v>244699.85</v>
      </c>
      <c r="C192" s="119">
        <v>4021.84</v>
      </c>
      <c r="D192" s="117">
        <v>407.83</v>
      </c>
      <c r="E192" s="119">
        <v>4429.68</v>
      </c>
      <c r="F192" s="128"/>
    </row>
    <row r="193" spans="1:6" ht="13.5" thickBot="1">
      <c r="A193" s="118">
        <v>46722</v>
      </c>
      <c r="B193" s="119">
        <v>240678.01</v>
      </c>
      <c r="C193" s="119">
        <v>4028.55</v>
      </c>
      <c r="D193" s="117">
        <v>401.13</v>
      </c>
      <c r="E193" s="119">
        <v>4429.68</v>
      </c>
      <c r="F193" s="128"/>
    </row>
    <row r="194" spans="1:6" ht="13.5" thickBot="1">
      <c r="A194" s="118">
        <v>46753</v>
      </c>
      <c r="B194" s="119">
        <v>236649.46</v>
      </c>
      <c r="C194" s="119">
        <v>4035.26</v>
      </c>
      <c r="D194" s="117">
        <v>394.42</v>
      </c>
      <c r="E194" s="119">
        <v>4429.68</v>
      </c>
      <c r="F194" s="128"/>
    </row>
    <row r="195" spans="1:6" ht="13.5" thickBot="1">
      <c r="A195" s="118">
        <v>46784</v>
      </c>
      <c r="B195" s="119">
        <v>232614.2</v>
      </c>
      <c r="C195" s="119">
        <v>4041.99</v>
      </c>
      <c r="D195" s="117">
        <v>387.69</v>
      </c>
      <c r="E195" s="119">
        <v>4429.68</v>
      </c>
      <c r="F195" s="128"/>
    </row>
    <row r="196" spans="1:6" ht="13.5" thickBot="1">
      <c r="A196" s="118">
        <v>46813</v>
      </c>
      <c r="B196" s="119">
        <v>228572.21</v>
      </c>
      <c r="C196" s="119">
        <v>4048.72</v>
      </c>
      <c r="D196" s="117">
        <v>380.95</v>
      </c>
      <c r="E196" s="119">
        <v>4429.68</v>
      </c>
      <c r="F196" s="128"/>
    </row>
    <row r="197" spans="1:6" ht="13.5" thickBot="1">
      <c r="A197" s="118">
        <v>46844</v>
      </c>
      <c r="B197" s="119">
        <v>224523.49</v>
      </c>
      <c r="C197" s="119">
        <v>4055.47</v>
      </c>
      <c r="D197" s="117">
        <v>374.21</v>
      </c>
      <c r="E197" s="119">
        <v>4429.68</v>
      </c>
      <c r="F197" s="128"/>
    </row>
    <row r="198" spans="1:6" ht="13.5" thickBot="1">
      <c r="A198" s="118">
        <v>46874</v>
      </c>
      <c r="B198" s="119">
        <v>220468.02</v>
      </c>
      <c r="C198" s="119">
        <v>4062.23</v>
      </c>
      <c r="D198" s="117">
        <v>367.45</v>
      </c>
      <c r="E198" s="119">
        <v>4429.68</v>
      </c>
      <c r="F198" s="128"/>
    </row>
    <row r="199" spans="1:6" ht="13.5" thickBot="1">
      <c r="A199" s="118">
        <v>46905</v>
      </c>
      <c r="B199" s="119">
        <v>216405.79</v>
      </c>
      <c r="C199" s="119">
        <v>4069</v>
      </c>
      <c r="D199" s="117">
        <v>360.68</v>
      </c>
      <c r="E199" s="119">
        <v>4429.68</v>
      </c>
      <c r="F199" s="128"/>
    </row>
    <row r="200" spans="1:6" ht="13.5" thickBot="1">
      <c r="A200" s="118">
        <v>46935</v>
      </c>
      <c r="B200" s="119">
        <v>212336.79</v>
      </c>
      <c r="C200" s="119">
        <v>4075.78</v>
      </c>
      <c r="D200" s="117">
        <v>353.89</v>
      </c>
      <c r="E200" s="119">
        <v>4429.68</v>
      </c>
      <c r="F200" s="128"/>
    </row>
    <row r="201" spans="1:6" ht="13.5" thickBot="1">
      <c r="A201" s="118">
        <v>46966</v>
      </c>
      <c r="B201" s="119">
        <v>208261.01</v>
      </c>
      <c r="C201" s="119">
        <v>4082.57</v>
      </c>
      <c r="D201" s="117">
        <v>347.1</v>
      </c>
      <c r="E201" s="119">
        <v>4429.68</v>
      </c>
      <c r="F201" s="128"/>
    </row>
    <row r="202" spans="1:6" ht="13.5" thickBot="1">
      <c r="A202" s="118">
        <v>46997</v>
      </c>
      <c r="B202" s="119">
        <v>204178.43</v>
      </c>
      <c r="C202" s="119">
        <v>4089.38</v>
      </c>
      <c r="D202" s="117">
        <v>340.3</v>
      </c>
      <c r="E202" s="119">
        <v>4429.68</v>
      </c>
      <c r="F202" s="128"/>
    </row>
    <row r="203" spans="1:6" ht="13.5" thickBot="1">
      <c r="A203" s="118">
        <v>47027</v>
      </c>
      <c r="B203" s="119">
        <v>200089.05</v>
      </c>
      <c r="C203" s="119">
        <v>4096.19</v>
      </c>
      <c r="D203" s="117">
        <v>333.48</v>
      </c>
      <c r="E203" s="119">
        <v>4429.68</v>
      </c>
      <c r="F203" s="128"/>
    </row>
    <row r="204" spans="1:6" ht="13.5" thickBot="1">
      <c r="A204" s="118">
        <v>47058</v>
      </c>
      <c r="B204" s="119">
        <v>195992.86</v>
      </c>
      <c r="C204" s="119">
        <v>4103.02</v>
      </c>
      <c r="D204" s="117">
        <v>326.65</v>
      </c>
      <c r="E204" s="119">
        <v>4429.68</v>
      </c>
      <c r="F204" s="128"/>
    </row>
    <row r="205" spans="1:6" ht="13.5" thickBot="1">
      <c r="A205" s="118">
        <v>47088</v>
      </c>
      <c r="B205" s="119">
        <v>191889.84</v>
      </c>
      <c r="C205" s="119">
        <v>4109.86</v>
      </c>
      <c r="D205" s="117">
        <v>319.82</v>
      </c>
      <c r="E205" s="119">
        <v>4429.68</v>
      </c>
      <c r="F205" s="128"/>
    </row>
    <row r="206" spans="1:6" ht="13.5" thickBot="1">
      <c r="A206" s="118">
        <v>47119</v>
      </c>
      <c r="B206" s="119">
        <v>187779.98</v>
      </c>
      <c r="C206" s="119">
        <v>4116.71</v>
      </c>
      <c r="D206" s="117">
        <v>312.97</v>
      </c>
      <c r="E206" s="119">
        <v>4429.68</v>
      </c>
      <c r="F206" s="128"/>
    </row>
    <row r="207" spans="1:6" ht="13.5" thickBot="1">
      <c r="A207" s="118">
        <v>47150</v>
      </c>
      <c r="B207" s="119">
        <v>183663.27</v>
      </c>
      <c r="C207" s="119">
        <v>4123.57</v>
      </c>
      <c r="D207" s="117">
        <v>306.11</v>
      </c>
      <c r="E207" s="119">
        <v>4429.68</v>
      </c>
      <c r="F207" s="128"/>
    </row>
    <row r="208" spans="1:6" ht="13.5" thickBot="1">
      <c r="A208" s="118">
        <v>47178</v>
      </c>
      <c r="B208" s="119">
        <v>179539.7</v>
      </c>
      <c r="C208" s="119">
        <v>4130.44</v>
      </c>
      <c r="D208" s="117">
        <v>299.23</v>
      </c>
      <c r="E208" s="119">
        <v>4429.68</v>
      </c>
      <c r="F208" s="128"/>
    </row>
    <row r="209" spans="1:6" ht="13.5" thickBot="1">
      <c r="A209" s="118">
        <v>47209</v>
      </c>
      <c r="B209" s="119">
        <v>175409.25</v>
      </c>
      <c r="C209" s="119">
        <v>4137.33</v>
      </c>
      <c r="D209" s="117">
        <v>292.35</v>
      </c>
      <c r="E209" s="119">
        <v>4429.68</v>
      </c>
      <c r="F209" s="128"/>
    </row>
    <row r="210" spans="1:6" ht="13.5" thickBot="1">
      <c r="A210" s="118">
        <v>47239</v>
      </c>
      <c r="B210" s="119">
        <v>171271.93</v>
      </c>
      <c r="C210" s="119">
        <v>4144.22</v>
      </c>
      <c r="D210" s="117">
        <v>285.45</v>
      </c>
      <c r="E210" s="119">
        <v>4429.68</v>
      </c>
      <c r="F210" s="128"/>
    </row>
    <row r="211" spans="1:6" ht="13.5" thickBot="1">
      <c r="A211" s="118">
        <v>47270</v>
      </c>
      <c r="B211" s="119">
        <v>167127.7</v>
      </c>
      <c r="C211" s="119">
        <v>4151.13</v>
      </c>
      <c r="D211" s="117">
        <v>278.55</v>
      </c>
      <c r="E211" s="119">
        <v>4429.68</v>
      </c>
      <c r="F211" s="128"/>
    </row>
    <row r="212" spans="1:6" ht="13.5" thickBot="1">
      <c r="A212" s="118">
        <v>47300</v>
      </c>
      <c r="B212" s="119">
        <v>162976.57</v>
      </c>
      <c r="C212" s="119">
        <v>4158.05</v>
      </c>
      <c r="D212" s="117">
        <v>271.63</v>
      </c>
      <c r="E212" s="119">
        <v>4429.68</v>
      </c>
      <c r="F212" s="128"/>
    </row>
    <row r="213" spans="1:6" ht="13.5" thickBot="1">
      <c r="A213" s="118">
        <v>47331</v>
      </c>
      <c r="B213" s="119">
        <v>158818.52</v>
      </c>
      <c r="C213" s="119">
        <v>4164.98</v>
      </c>
      <c r="D213" s="117">
        <v>264.7</v>
      </c>
      <c r="E213" s="119">
        <v>4429.68</v>
      </c>
      <c r="F213" s="128"/>
    </row>
    <row r="214" spans="1:6" ht="13.5" thickBot="1">
      <c r="A214" s="118">
        <v>47362</v>
      </c>
      <c r="B214" s="119">
        <v>154653.55</v>
      </c>
      <c r="C214" s="119">
        <v>4171.92</v>
      </c>
      <c r="D214" s="117">
        <v>257.76</v>
      </c>
      <c r="E214" s="119">
        <v>4429.68</v>
      </c>
      <c r="F214" s="128"/>
    </row>
    <row r="215" spans="1:6" ht="13.5" thickBot="1">
      <c r="A215" s="118">
        <v>47392</v>
      </c>
      <c r="B215" s="119">
        <v>150481.63</v>
      </c>
      <c r="C215" s="119">
        <v>4178.87</v>
      </c>
      <c r="D215" s="117">
        <v>250.8</v>
      </c>
      <c r="E215" s="119">
        <v>4429.68</v>
      </c>
      <c r="F215" s="128"/>
    </row>
    <row r="216" spans="1:6" ht="13.5" thickBot="1">
      <c r="A216" s="118">
        <v>47423</v>
      </c>
      <c r="B216" s="119">
        <v>146302.75</v>
      </c>
      <c r="C216" s="119">
        <v>4185.84</v>
      </c>
      <c r="D216" s="117">
        <v>243.84</v>
      </c>
      <c r="E216" s="119">
        <v>4429.68</v>
      </c>
      <c r="F216" s="128"/>
    </row>
    <row r="217" spans="1:6" ht="13.5" thickBot="1">
      <c r="A217" s="118">
        <v>47453</v>
      </c>
      <c r="B217" s="119">
        <v>142116.91</v>
      </c>
      <c r="C217" s="119">
        <v>4192.81</v>
      </c>
      <c r="D217" s="117">
        <v>236.86</v>
      </c>
      <c r="E217" s="119">
        <v>4429.68</v>
      </c>
      <c r="F217" s="128"/>
    </row>
    <row r="218" spans="1:6" ht="13.5" thickBot="1">
      <c r="A218" s="118">
        <v>47484</v>
      </c>
      <c r="B218" s="119">
        <v>137924.1</v>
      </c>
      <c r="C218" s="119">
        <v>4199.8</v>
      </c>
      <c r="D218" s="117">
        <v>229.87</v>
      </c>
      <c r="E218" s="119">
        <v>4429.68</v>
      </c>
      <c r="F218" s="128"/>
    </row>
    <row r="219" spans="1:6" ht="13.5" thickBot="1">
      <c r="A219" s="118">
        <v>47515</v>
      </c>
      <c r="B219" s="119">
        <v>133724.3</v>
      </c>
      <c r="C219" s="119">
        <v>4206.8</v>
      </c>
      <c r="D219" s="117">
        <v>222.87</v>
      </c>
      <c r="E219" s="119">
        <v>4429.68</v>
      </c>
      <c r="F219" s="128"/>
    </row>
    <row r="220" spans="1:6" ht="13.5" thickBot="1">
      <c r="A220" s="118">
        <v>47543</v>
      </c>
      <c r="B220" s="119">
        <v>129517.49</v>
      </c>
      <c r="C220" s="119">
        <v>4213.81</v>
      </c>
      <c r="D220" s="117">
        <v>215.86</v>
      </c>
      <c r="E220" s="119">
        <v>4429.68</v>
      </c>
      <c r="F220" s="128"/>
    </row>
    <row r="221" spans="1:6" ht="13.5" thickBot="1">
      <c r="A221" s="118">
        <v>47574</v>
      </c>
      <c r="B221" s="119">
        <v>125303.68</v>
      </c>
      <c r="C221" s="119">
        <v>4220.84</v>
      </c>
      <c r="D221" s="117">
        <v>208.84</v>
      </c>
      <c r="E221" s="119">
        <v>4429.68</v>
      </c>
      <c r="F221" s="128"/>
    </row>
    <row r="222" spans="1:6" ht="13.5" thickBot="1">
      <c r="A222" s="118">
        <v>47604</v>
      </c>
      <c r="B222" s="119">
        <v>121082.84</v>
      </c>
      <c r="C222" s="119">
        <v>4227.87</v>
      </c>
      <c r="D222" s="117">
        <v>201.8</v>
      </c>
      <c r="E222" s="119">
        <v>4429.68</v>
      </c>
      <c r="F222" s="128"/>
    </row>
    <row r="223" spans="1:6" ht="13.5" thickBot="1">
      <c r="A223" s="118">
        <v>47635</v>
      </c>
      <c r="B223" s="119">
        <v>116854.97</v>
      </c>
      <c r="C223" s="119">
        <v>4234.92</v>
      </c>
      <c r="D223" s="117">
        <v>194.76</v>
      </c>
      <c r="E223" s="119">
        <v>4429.68</v>
      </c>
      <c r="F223" s="128"/>
    </row>
    <row r="224" spans="1:6" ht="13.5" thickBot="1">
      <c r="A224" s="118">
        <v>47665</v>
      </c>
      <c r="B224" s="119">
        <v>112620.05</v>
      </c>
      <c r="C224" s="119">
        <v>4241.98</v>
      </c>
      <c r="D224" s="117">
        <v>187.7</v>
      </c>
      <c r="E224" s="119">
        <v>4429.68</v>
      </c>
      <c r="F224" s="128"/>
    </row>
    <row r="225" spans="1:6" ht="13.5" thickBot="1">
      <c r="A225" s="118">
        <v>47696</v>
      </c>
      <c r="B225" s="119">
        <v>108378.08</v>
      </c>
      <c r="C225" s="119">
        <v>4249.05</v>
      </c>
      <c r="D225" s="117">
        <v>180.63</v>
      </c>
      <c r="E225" s="119">
        <v>4429.68</v>
      </c>
      <c r="F225" s="128"/>
    </row>
    <row r="226" spans="1:6" ht="13.5" thickBot="1">
      <c r="A226" s="118">
        <v>47727</v>
      </c>
      <c r="B226" s="119">
        <v>104129.03</v>
      </c>
      <c r="C226" s="119">
        <v>4256.13</v>
      </c>
      <c r="D226" s="117">
        <v>173.55</v>
      </c>
      <c r="E226" s="119">
        <v>4429.68</v>
      </c>
      <c r="F226" s="128"/>
    </row>
    <row r="227" spans="1:6" ht="13.5" thickBot="1">
      <c r="A227" s="118">
        <v>47757</v>
      </c>
      <c r="B227" s="119">
        <v>99872.9</v>
      </c>
      <c r="C227" s="119">
        <v>4263.22</v>
      </c>
      <c r="D227" s="117">
        <v>166.45</v>
      </c>
      <c r="E227" s="119">
        <v>4429.68</v>
      </c>
      <c r="F227" s="128"/>
    </row>
    <row r="228" spans="1:6" ht="13.5" thickBot="1">
      <c r="A228" s="118">
        <v>47788</v>
      </c>
      <c r="B228" s="119">
        <v>95609.68</v>
      </c>
      <c r="C228" s="119">
        <v>4270.33</v>
      </c>
      <c r="D228" s="117">
        <v>159.35</v>
      </c>
      <c r="E228" s="119">
        <v>4429.68</v>
      </c>
      <c r="F228" s="128"/>
    </row>
    <row r="229" spans="1:6" ht="13.5" thickBot="1">
      <c r="A229" s="118">
        <v>47818</v>
      </c>
      <c r="B229" s="119">
        <v>91339.35</v>
      </c>
      <c r="C229" s="119">
        <v>4277.44</v>
      </c>
      <c r="D229" s="117">
        <v>152.23</v>
      </c>
      <c r="E229" s="119">
        <v>4429.68</v>
      </c>
      <c r="F229" s="128"/>
    </row>
    <row r="230" spans="1:6" ht="13.5" thickBot="1">
      <c r="A230" s="118">
        <v>47849</v>
      </c>
      <c r="B230" s="119">
        <v>87061.91</v>
      </c>
      <c r="C230" s="119">
        <v>4284.57</v>
      </c>
      <c r="D230" s="117">
        <v>145.1</v>
      </c>
      <c r="E230" s="119">
        <v>4429.68</v>
      </c>
      <c r="F230" s="128"/>
    </row>
    <row r="231" spans="1:6" ht="13.5" thickBot="1">
      <c r="A231" s="118">
        <v>47880</v>
      </c>
      <c r="B231" s="119">
        <v>82777.34</v>
      </c>
      <c r="C231" s="119">
        <v>4291.71</v>
      </c>
      <c r="D231" s="117">
        <v>137.96</v>
      </c>
      <c r="E231" s="119">
        <v>4429.68</v>
      </c>
      <c r="F231" s="128"/>
    </row>
    <row r="232" spans="1:6" ht="13.5" thickBot="1">
      <c r="A232" s="118">
        <v>47908</v>
      </c>
      <c r="B232" s="119">
        <v>78485.62</v>
      </c>
      <c r="C232" s="119">
        <v>4298.87</v>
      </c>
      <c r="D232" s="117">
        <v>130.81</v>
      </c>
      <c r="E232" s="119">
        <v>4429.68</v>
      </c>
      <c r="F232" s="128"/>
    </row>
    <row r="233" spans="1:6" ht="13.5" thickBot="1">
      <c r="A233" s="118">
        <v>47939</v>
      </c>
      <c r="B233" s="119">
        <v>74186.76</v>
      </c>
      <c r="C233" s="119">
        <v>4306.03</v>
      </c>
      <c r="D233" s="117">
        <v>123.64</v>
      </c>
      <c r="E233" s="119">
        <v>4429.68</v>
      </c>
      <c r="F233" s="128"/>
    </row>
    <row r="234" spans="1:6" ht="13.5" thickBot="1">
      <c r="A234" s="118">
        <v>47969</v>
      </c>
      <c r="B234" s="119">
        <v>69880.72</v>
      </c>
      <c r="C234" s="119">
        <v>4313.21</v>
      </c>
      <c r="D234" s="117">
        <v>116.47</v>
      </c>
      <c r="E234" s="119">
        <v>4429.68</v>
      </c>
      <c r="F234" s="128"/>
    </row>
    <row r="235" spans="1:6" ht="13.5" thickBot="1">
      <c r="A235" s="118">
        <v>48000</v>
      </c>
      <c r="B235" s="119">
        <v>65567.51</v>
      </c>
      <c r="C235" s="119">
        <v>4320.4</v>
      </c>
      <c r="D235" s="117">
        <v>109.28</v>
      </c>
      <c r="E235" s="119">
        <v>4429.68</v>
      </c>
      <c r="F235" s="128"/>
    </row>
    <row r="236" spans="1:6" ht="13.5" thickBot="1">
      <c r="A236" s="118">
        <v>48030</v>
      </c>
      <c r="B236" s="119">
        <v>61247.12</v>
      </c>
      <c r="C236" s="119">
        <v>4327.6</v>
      </c>
      <c r="D236" s="117">
        <v>102.08</v>
      </c>
      <c r="E236" s="119">
        <v>4429.68</v>
      </c>
      <c r="F236" s="128"/>
    </row>
    <row r="237" spans="1:6" ht="13.5" thickBot="1">
      <c r="A237" s="118">
        <v>48061</v>
      </c>
      <c r="B237" s="119">
        <v>56919.52</v>
      </c>
      <c r="C237" s="119">
        <v>4334.81</v>
      </c>
      <c r="D237" s="117">
        <v>94.87</v>
      </c>
      <c r="E237" s="119">
        <v>4429.68</v>
      </c>
      <c r="F237" s="128"/>
    </row>
    <row r="238" spans="1:6" ht="13.5" thickBot="1">
      <c r="A238" s="118">
        <v>48092</v>
      </c>
      <c r="B238" s="119">
        <v>52584.71</v>
      </c>
      <c r="C238" s="119">
        <v>4342.04</v>
      </c>
      <c r="D238" s="117">
        <v>87.64</v>
      </c>
      <c r="E238" s="119">
        <v>4429.68</v>
      </c>
      <c r="F238" s="128"/>
    </row>
    <row r="239" spans="1:6" ht="13.5" thickBot="1">
      <c r="A239" s="118">
        <v>48122</v>
      </c>
      <c r="B239" s="119">
        <v>48242.67</v>
      </c>
      <c r="C239" s="119">
        <v>4349.27</v>
      </c>
      <c r="D239" s="117">
        <v>80.4</v>
      </c>
      <c r="E239" s="119">
        <v>4429.68</v>
      </c>
      <c r="F239" s="128"/>
    </row>
    <row r="240" spans="1:6" ht="13.5" thickBot="1">
      <c r="A240" s="118">
        <v>48153</v>
      </c>
      <c r="B240" s="119">
        <v>43893.4</v>
      </c>
      <c r="C240" s="119">
        <v>4356.52</v>
      </c>
      <c r="D240" s="117">
        <v>73.16</v>
      </c>
      <c r="E240" s="119">
        <v>4429.68</v>
      </c>
      <c r="F240" s="128"/>
    </row>
    <row r="241" spans="1:6" ht="13.5" thickBot="1">
      <c r="A241" s="118">
        <v>48183</v>
      </c>
      <c r="B241" s="119">
        <v>39536.88</v>
      </c>
      <c r="C241" s="119">
        <v>4363.78</v>
      </c>
      <c r="D241" s="117">
        <v>65.89</v>
      </c>
      <c r="E241" s="119">
        <v>4429.68</v>
      </c>
      <c r="F241" s="128"/>
    </row>
    <row r="242" spans="1:6" ht="13.5" thickBot="1">
      <c r="A242" s="118">
        <v>48214</v>
      </c>
      <c r="B242" s="119">
        <v>35173.1</v>
      </c>
      <c r="C242" s="119">
        <v>4371.05</v>
      </c>
      <c r="D242" s="117">
        <v>58.62</v>
      </c>
      <c r="E242" s="119">
        <v>4429.68</v>
      </c>
      <c r="F242" s="128"/>
    </row>
    <row r="243" spans="1:6" ht="13.5" thickBot="1">
      <c r="A243" s="118">
        <v>48245</v>
      </c>
      <c r="B243" s="119">
        <v>30802.05</v>
      </c>
      <c r="C243" s="119">
        <v>4378.34</v>
      </c>
      <c r="D243" s="117">
        <v>51.34</v>
      </c>
      <c r="E243" s="119">
        <v>4429.68</v>
      </c>
      <c r="F243" s="128"/>
    </row>
    <row r="244" spans="1:6" ht="13.5" thickBot="1">
      <c r="A244" s="118">
        <v>48274</v>
      </c>
      <c r="B244" s="119">
        <v>26423.71</v>
      </c>
      <c r="C244" s="119">
        <v>4385.64</v>
      </c>
      <c r="D244" s="117">
        <v>44.04</v>
      </c>
      <c r="E244" s="119">
        <v>4429.68</v>
      </c>
      <c r="F244" s="128"/>
    </row>
    <row r="245" spans="1:6" ht="13.5" thickBot="1">
      <c r="A245" s="118">
        <v>48305</v>
      </c>
      <c r="B245" s="119">
        <v>22038.07</v>
      </c>
      <c r="C245" s="119">
        <v>4392.95</v>
      </c>
      <c r="D245" s="117">
        <v>36.73</v>
      </c>
      <c r="E245" s="119">
        <v>4429.68</v>
      </c>
      <c r="F245" s="128"/>
    </row>
    <row r="246" spans="1:6" ht="13.5" thickBot="1">
      <c r="A246" s="118">
        <v>48335</v>
      </c>
      <c r="B246" s="119">
        <v>17645.12</v>
      </c>
      <c r="C246" s="119">
        <v>4400.27</v>
      </c>
      <c r="D246" s="117">
        <v>29.41</v>
      </c>
      <c r="E246" s="119">
        <v>4429.68</v>
      </c>
      <c r="F246" s="128"/>
    </row>
    <row r="247" spans="1:6" ht="13.5" thickBot="1">
      <c r="A247" s="118">
        <v>48366</v>
      </c>
      <c r="B247" s="119">
        <v>13244.86</v>
      </c>
      <c r="C247" s="119">
        <v>4407.6</v>
      </c>
      <c r="D247" s="117">
        <v>22.07</v>
      </c>
      <c r="E247" s="119">
        <v>4429.68</v>
      </c>
      <c r="F247" s="128"/>
    </row>
    <row r="248" spans="1:6" ht="13.5" thickBot="1">
      <c r="A248" s="118">
        <v>48396</v>
      </c>
      <c r="B248" s="119">
        <v>8837.25</v>
      </c>
      <c r="C248" s="119">
        <v>4414.95</v>
      </c>
      <c r="D248" s="117">
        <v>14.73</v>
      </c>
      <c r="E248" s="119">
        <v>4429.68</v>
      </c>
      <c r="F248" s="128"/>
    </row>
    <row r="249" spans="1:6" ht="13.5" thickBot="1">
      <c r="A249" s="118">
        <v>48427</v>
      </c>
      <c r="B249" s="119">
        <v>4422.31</v>
      </c>
      <c r="C249" s="119">
        <v>4422.31</v>
      </c>
      <c r="D249" s="117">
        <v>7.37</v>
      </c>
      <c r="E249" s="119">
        <v>4429.68</v>
      </c>
      <c r="F249" s="128"/>
    </row>
    <row r="250" spans="1:6" ht="13.5" thickBot="1">
      <c r="A250" s="120" t="s">
        <v>528</v>
      </c>
      <c r="B250" s="117"/>
      <c r="C250" s="121">
        <v>875632</v>
      </c>
      <c r="D250" s="121">
        <v>187490.33</v>
      </c>
      <c r="E250" s="121">
        <v>1063122.33</v>
      </c>
      <c r="F250" s="129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9" sqref="D9"/>
    </sheetView>
  </sheetViews>
  <sheetFormatPr defaultColWidth="9.140625" defaultRowHeight="12.75"/>
  <cols>
    <col min="1" max="1" width="31.57421875" style="0" bestFit="1" customWidth="1"/>
    <col min="2" max="2" width="13.57421875" style="0" bestFit="1" customWidth="1"/>
    <col min="3" max="3" width="13.7109375" style="0" bestFit="1" customWidth="1"/>
    <col min="4" max="4" width="12.7109375" style="0" bestFit="1" customWidth="1"/>
    <col min="5" max="6" width="11.28125" style="0" bestFit="1" customWidth="1"/>
    <col min="7" max="7" width="6.140625" style="0" bestFit="1" customWidth="1"/>
    <col min="8" max="9" width="7.57421875" style="0" bestFit="1" customWidth="1"/>
  </cols>
  <sheetData>
    <row r="1" ht="14.25">
      <c r="A1" s="1" t="s">
        <v>129</v>
      </c>
    </row>
    <row r="2" ht="15">
      <c r="A2" s="2" t="s">
        <v>151</v>
      </c>
    </row>
    <row r="3" ht="16.5" thickBot="1">
      <c r="A3" s="3"/>
    </row>
    <row r="4" spans="1:9" ht="15" thickBot="1">
      <c r="A4" s="169"/>
      <c r="B4" s="170"/>
      <c r="C4" s="167" t="s">
        <v>130</v>
      </c>
      <c r="D4" s="171"/>
      <c r="E4" s="171"/>
      <c r="F4" s="171"/>
      <c r="G4" s="171"/>
      <c r="H4" s="168"/>
      <c r="I4" s="165" t="s">
        <v>131</v>
      </c>
    </row>
    <row r="5" spans="1:9" ht="15.75" thickBot="1">
      <c r="A5" s="172"/>
      <c r="B5" s="173"/>
      <c r="C5" s="4" t="s">
        <v>132</v>
      </c>
      <c r="D5" s="4" t="s">
        <v>133</v>
      </c>
      <c r="E5" s="4" t="s">
        <v>134</v>
      </c>
      <c r="F5" s="4" t="s">
        <v>135</v>
      </c>
      <c r="G5" s="4" t="s">
        <v>136</v>
      </c>
      <c r="H5" s="4" t="s">
        <v>137</v>
      </c>
      <c r="I5" s="166"/>
    </row>
    <row r="6" spans="1:9" ht="15" thickBot="1">
      <c r="A6" s="169" t="s">
        <v>139</v>
      </c>
      <c r="B6" s="170"/>
      <c r="C6" s="5">
        <f>2325/15.6466</f>
        <v>148.59458284867</v>
      </c>
      <c r="D6" s="5">
        <f>2326/15.6466</f>
        <v>148.65849449720707</v>
      </c>
      <c r="E6" s="5">
        <f>2326/15.6466</f>
        <v>148.65849449720707</v>
      </c>
      <c r="F6" s="5">
        <v>0</v>
      </c>
      <c r="G6" s="4">
        <v>0</v>
      </c>
      <c r="H6" s="4">
        <v>0</v>
      </c>
      <c r="I6" s="15">
        <f>C6+D6+E6</f>
        <v>445.9115718430841</v>
      </c>
    </row>
    <row r="7" spans="1:9" ht="15.75" thickBot="1">
      <c r="A7" s="6"/>
      <c r="B7" s="7" t="s">
        <v>138</v>
      </c>
      <c r="C7" s="8">
        <f>2325/15.6466</f>
        <v>148.59458284867</v>
      </c>
      <c r="D7" s="8">
        <f>2326/15.6466</f>
        <v>148.65849449720707</v>
      </c>
      <c r="E7" s="8">
        <f>2326/15.6466</f>
        <v>148.65849449720707</v>
      </c>
      <c r="F7" s="8">
        <v>0</v>
      </c>
      <c r="G7" s="9">
        <v>0</v>
      </c>
      <c r="H7" s="9">
        <v>0</v>
      </c>
      <c r="I7" s="8">
        <f>C7+D7+E7</f>
        <v>445.9115718430841</v>
      </c>
    </row>
    <row r="8" spans="1:9" ht="15" thickBot="1">
      <c r="A8" s="169" t="s">
        <v>149</v>
      </c>
      <c r="B8" s="170"/>
      <c r="C8" s="5">
        <f>2325/15.6466</f>
        <v>148.59458284867</v>
      </c>
      <c r="D8" s="5">
        <f>2326/15.6466</f>
        <v>148.65849449720707</v>
      </c>
      <c r="E8" s="5">
        <v>0</v>
      </c>
      <c r="F8" s="5">
        <v>0</v>
      </c>
      <c r="G8" s="4">
        <v>0</v>
      </c>
      <c r="H8" s="4">
        <v>0</v>
      </c>
      <c r="I8" s="15">
        <f>C8+D8</f>
        <v>297.25307734587705</v>
      </c>
    </row>
    <row r="9" spans="1:9" ht="15.75" thickBot="1">
      <c r="A9" s="6"/>
      <c r="B9" s="7" t="s">
        <v>138</v>
      </c>
      <c r="C9" s="8">
        <f>2325/15.6466</f>
        <v>148.59458284867</v>
      </c>
      <c r="D9" s="8">
        <f>2326/15.6466</f>
        <v>148.65849449720707</v>
      </c>
      <c r="E9" s="8">
        <v>0</v>
      </c>
      <c r="F9" s="8">
        <v>0</v>
      </c>
      <c r="G9" s="9">
        <v>0</v>
      </c>
      <c r="H9" s="9">
        <v>0</v>
      </c>
      <c r="I9" s="8">
        <f>C9+D9</f>
        <v>297.25307734587705</v>
      </c>
    </row>
    <row r="10" ht="15.75">
      <c r="A10" s="3"/>
    </row>
    <row r="11" ht="29.25" thickBot="1">
      <c r="A11" s="1" t="s">
        <v>140</v>
      </c>
    </row>
    <row r="12" spans="1:8" ht="15" thickBot="1">
      <c r="A12" s="165" t="s">
        <v>141</v>
      </c>
      <c r="B12" s="165" t="s">
        <v>153</v>
      </c>
      <c r="C12" s="165" t="s">
        <v>152</v>
      </c>
      <c r="D12" s="165" t="s">
        <v>154</v>
      </c>
      <c r="E12" s="167" t="s">
        <v>142</v>
      </c>
      <c r="F12" s="168"/>
      <c r="G12" s="167" t="s">
        <v>143</v>
      </c>
      <c r="H12" s="168"/>
    </row>
    <row r="13" spans="1:8" ht="15" thickBot="1">
      <c r="A13" s="166"/>
      <c r="B13" s="166"/>
      <c r="C13" s="166"/>
      <c r="D13" s="166"/>
      <c r="E13" s="10">
        <v>40908</v>
      </c>
      <c r="F13" s="10">
        <v>40543</v>
      </c>
      <c r="G13" s="4">
        <v>2011</v>
      </c>
      <c r="H13" s="4">
        <v>2010</v>
      </c>
    </row>
    <row r="14" spans="1:8" ht="45.75" thickBot="1">
      <c r="A14" s="6" t="s">
        <v>144</v>
      </c>
      <c r="B14" s="11">
        <v>41620</v>
      </c>
      <c r="C14" s="7" t="s">
        <v>145</v>
      </c>
      <c r="D14" s="9" t="s">
        <v>150</v>
      </c>
      <c r="E14" s="12">
        <f>4651/15.6466</f>
        <v>297.25307734587705</v>
      </c>
      <c r="F14" s="12">
        <f>6977/15.6466</f>
        <v>445.9115718430841</v>
      </c>
      <c r="G14" s="17">
        <v>-8.3</v>
      </c>
      <c r="H14" s="9">
        <v>-8.78</v>
      </c>
    </row>
    <row r="15" spans="1:8" ht="15" thickBot="1">
      <c r="A15" s="13" t="s">
        <v>146</v>
      </c>
      <c r="B15" s="14"/>
      <c r="C15" s="14"/>
      <c r="D15" s="14"/>
      <c r="E15" s="5">
        <f>4651/15.6466</f>
        <v>297.25307734587705</v>
      </c>
      <c r="F15" s="5">
        <f>6977/15.6466</f>
        <v>445.9115718430841</v>
      </c>
      <c r="G15" s="16">
        <v>-8.3</v>
      </c>
      <c r="H15" s="4">
        <v>-8.78</v>
      </c>
    </row>
    <row r="17" ht="47.25">
      <c r="A17" s="3" t="s">
        <v>147</v>
      </c>
    </row>
    <row r="18" ht="47.25">
      <c r="A18" s="3" t="s">
        <v>148</v>
      </c>
    </row>
  </sheetData>
  <mergeCells count="12">
    <mergeCell ref="A4:B4"/>
    <mergeCell ref="C4:H4"/>
    <mergeCell ref="I4:I5"/>
    <mergeCell ref="A5:B5"/>
    <mergeCell ref="A6:B6"/>
    <mergeCell ref="A12:A13"/>
    <mergeCell ref="B12:B13"/>
    <mergeCell ref="A8:B8"/>
    <mergeCell ref="C12:C13"/>
    <mergeCell ref="D12:D13"/>
    <mergeCell ref="E12:F12"/>
    <mergeCell ref="G12:H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Vaivara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aleksandr.pahhomov</dc:creator>
  <cp:keywords/>
  <dc:description/>
  <cp:lastModifiedBy>Eret Laht</cp:lastModifiedBy>
  <dcterms:created xsi:type="dcterms:W3CDTF">2011-11-29T11:08:43Z</dcterms:created>
  <dcterms:modified xsi:type="dcterms:W3CDTF">2012-04-27T16:20:22Z</dcterms:modified>
  <cp:category/>
  <cp:version/>
  <cp:contentType/>
  <cp:contentStatus/>
</cp:coreProperties>
</file>